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41" windowWidth="7905" windowHeight="7320" activeTab="0"/>
  </bookViews>
  <sheets>
    <sheet name="dem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D" localSheetId="0" hidden="1">'[7]DEMAND18'!#REF!</definedName>
    <definedName name="__123Graph_D" hidden="1">'[3]dem18'!#REF!</definedName>
    <definedName name="_xlnm._FilterDatabase" localSheetId="0" hidden="1">'dem22'!$A$26:$L$379</definedName>
    <definedName name="_Regression_Int" localSheetId="0" hidden="1">1</definedName>
    <definedName name="ahcap">#REF!</definedName>
    <definedName name="censusrec" localSheetId="0">'dem22'!#REF!</definedName>
    <definedName name="censusrec">#REF!</definedName>
    <definedName name="charged">#REF!</definedName>
    <definedName name="crfrec" localSheetId="0">'dem22'!$D$392:$L$392</definedName>
    <definedName name="css" localSheetId="0">'dem22'!$D$324:$L$324</definedName>
    <definedName name="da" localSheetId="0">'dem22'!$D$158:$L$158</definedName>
    <definedName name="da">#REF!</definedName>
    <definedName name="darec" localSheetId="0">'dem22'!$D$382:$L$382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 localSheetId="0">'dem22'!$D$289:$L$289</definedName>
    <definedName name="housing">#REF!</definedName>
    <definedName name="housingcap">#REF!</definedName>
    <definedName name="justice">#REF!</definedName>
    <definedName name="justicerec">#REF!</definedName>
    <definedName name="lr" localSheetId="0">'dem22'!$D$74:$L$74</definedName>
    <definedName name="lr">#REF!</definedName>
    <definedName name="lrrec" localSheetId="0">'dem22'!#REF!</definedName>
    <definedName name="lrrec">#REF!</definedName>
    <definedName name="nc" localSheetId="0">'dem22'!$D$280:$L$280</definedName>
    <definedName name="nc">#REF!</definedName>
    <definedName name="ncfund" localSheetId="0">'dem22'!$K$392</definedName>
    <definedName name="ncfund">#REF!</definedName>
    <definedName name="ncfund1" localSheetId="0">'dem22'!$J$392</definedName>
    <definedName name="ncrec">'dem22'!$D$386:$L$386</definedName>
    <definedName name="ncrec1" localSheetId="0">'dem22'!$D$382:$L$382</definedName>
    <definedName name="ncrec1">#REF!</definedName>
    <definedName name="ncrec2" localSheetId="0">'dem22'!#REF!</definedName>
    <definedName name="np" localSheetId="0">'dem22'!$K$376</definedName>
    <definedName name="np">#REF!</definedName>
    <definedName name="Nutrition" localSheetId="0">#REF!</definedName>
    <definedName name="Nutrition">#REF!</definedName>
    <definedName name="oas" localSheetId="0">'dem22'!$D$167:$L$167</definedName>
    <definedName name="oges">#REF!</definedName>
    <definedName name="pension">#REF!</definedName>
    <definedName name="_xlnm.Print_Area" localSheetId="0">'dem22'!$A$1:$L$393</definedName>
    <definedName name="_xlnm.Print_Titles" localSheetId="0">'dem22'!$23:$26</definedName>
    <definedName name="pw">#REF!</definedName>
    <definedName name="pwcap" localSheetId="0">'dem22'!$D$346:$L$346</definedName>
    <definedName name="pwcap">#REF!</definedName>
    <definedName name="rec" localSheetId="0">'dem22'!$D$379:$L$379</definedName>
    <definedName name="rec">#REF!</definedName>
    <definedName name="rec1">#REF!</definedName>
    <definedName name="rec2" localSheetId="0">'dem22'!#REF!</definedName>
    <definedName name="rec22">'dem22'!$D$389:$L$389</definedName>
    <definedName name="reform" localSheetId="0">'dem22'!$D$301:$L$301</definedName>
    <definedName name="reform">#REF!</definedName>
    <definedName name="revise" localSheetId="0">'dem22'!#REF!</definedName>
    <definedName name="roads" localSheetId="0">'dem22'!$D$374:$L$374</definedName>
    <definedName name="scst" localSheetId="0">#REF!</definedName>
    <definedName name="scst">#REF!</definedName>
    <definedName name="ses" localSheetId="0">'dem22'!$D$312:$L$312</definedName>
    <definedName name="sgs" localSheetId="0">'dem22'!$D$84:$L$84</definedName>
    <definedName name="sgs">#REF!</definedName>
    <definedName name="SocialSecurity" localSheetId="0">#REF!</definedName>
    <definedName name="SocialSecurity">#REF!</definedName>
    <definedName name="socialwelfare" localSheetId="0">#REF!</definedName>
    <definedName name="socialwelfare">#REF!</definedName>
    <definedName name="spfrd">#REF!</definedName>
    <definedName name="sss" localSheetId="0">'dem22'!#REF!</definedName>
    <definedName name="sss">#REF!</definedName>
    <definedName name="summary" localSheetId="0">'dem22'!#REF!</definedName>
    <definedName name="swc">#REF!</definedName>
    <definedName name="tax">#REF!</definedName>
    <definedName name="udhd">#REF!</definedName>
    <definedName name="urbancap">#REF!</definedName>
    <definedName name="Voted" localSheetId="0">'dem22'!$E$21:$G$21</definedName>
    <definedName name="Voted">#REF!</definedName>
    <definedName name="water" localSheetId="0">'dem22'!$D$356:$L$356</definedName>
    <definedName name="water">#REF!</definedName>
    <definedName name="watercap">#REF!</definedName>
    <definedName name="welfarecap" localSheetId="0">#REF!</definedName>
    <definedName name="welfarecap">#REF!</definedName>
    <definedName name="Z_239EE218_578E_4317_BEED_14D5D7089E27_.wvu.FilterData" localSheetId="0" hidden="1">'dem22'!$A$1:$L$393</definedName>
    <definedName name="Z_239EE218_578E_4317_BEED_14D5D7089E27_.wvu.PrintArea" localSheetId="0" hidden="1">'dem22'!$A$1:$L$393</definedName>
    <definedName name="Z_239EE218_578E_4317_BEED_14D5D7089E27_.wvu.PrintTitles" localSheetId="0" hidden="1">'dem22'!$23:$26</definedName>
    <definedName name="Z_302A3EA3_AE96_11D5_A646_0050BA3D7AFD_.wvu.FilterData" localSheetId="0" hidden="1">'dem22'!$A$1:$L$393</definedName>
    <definedName name="Z_302A3EA3_AE96_11D5_A646_0050BA3D7AFD_.wvu.PrintArea" localSheetId="0" hidden="1">'dem22'!$A$1:$L$393</definedName>
    <definedName name="Z_302A3EA3_AE96_11D5_A646_0050BA3D7AFD_.wvu.PrintTitles" localSheetId="0" hidden="1">'dem22'!$23:$26</definedName>
    <definedName name="Z_36DBA021_0ECB_11D4_8064_004005726899_.wvu.FilterData" localSheetId="0" hidden="1">'dem22'!$C$28:$C$392</definedName>
    <definedName name="Z_36DBA021_0ECB_11D4_8064_004005726899_.wvu.PrintArea" localSheetId="0" hidden="1">'dem22'!$A$1:$L$393</definedName>
    <definedName name="Z_36DBA021_0ECB_11D4_8064_004005726899_.wvu.PrintTitles" localSheetId="0" hidden="1">'dem22'!$23:$26</definedName>
    <definedName name="Z_93EBE921_AE91_11D5_8685_004005726899_.wvu.FilterData" localSheetId="0" hidden="1">'dem22'!$C$28:$C$392</definedName>
    <definedName name="Z_93EBE921_AE91_11D5_8685_004005726899_.wvu.PrintArea" localSheetId="0" hidden="1">'dem22'!$A$1:$L$393</definedName>
    <definedName name="Z_93EBE921_AE91_11D5_8685_004005726899_.wvu.PrintTitles" localSheetId="0" hidden="1">'dem22'!$23:$26</definedName>
    <definedName name="Z_94DA79C1_0FDE_11D5_9579_000021DAEEA2_.wvu.FilterData" localSheetId="0" hidden="1">'dem22'!$C$28:$C$392</definedName>
    <definedName name="Z_94DA79C1_0FDE_11D5_9579_000021DAEEA2_.wvu.PrintArea" localSheetId="0" hidden="1">'dem22'!$A$1:$L$393</definedName>
    <definedName name="Z_94DA79C1_0FDE_11D5_9579_000021DAEEA2_.wvu.PrintTitles" localSheetId="0" hidden="1">'dem22'!$23:$26</definedName>
    <definedName name="Z_B4CB096A_161F_11D5_8064_004005726899_.wvu.FilterData" localSheetId="0" hidden="1">'dem22'!$C$28:$C$392</definedName>
    <definedName name="Z_B4CB099B_161F_11D5_8064_004005726899_.wvu.FilterData" localSheetId="0" hidden="1">'dem22'!$C$28:$C$392</definedName>
    <definedName name="Z_C868F8C3_16D7_11D5_A68D_81D6213F5331_.wvu.FilterData" localSheetId="0" hidden="1">'dem22'!$C$28:$C$392</definedName>
    <definedName name="Z_C868F8C3_16D7_11D5_A68D_81D6213F5331_.wvu.PrintArea" localSheetId="0" hidden="1">'dem22'!$A$1:$L$393</definedName>
    <definedName name="Z_C868F8C3_16D7_11D5_A68D_81D6213F5331_.wvu.PrintTitles" localSheetId="0" hidden="1">'dem22'!$23:$26</definedName>
    <definedName name="Z_E5DF37BD_125C_11D5_8DC4_D0F5D88B3549_.wvu.FilterData" localSheetId="0" hidden="1">'dem22'!$C$28:$C$392</definedName>
    <definedName name="Z_E5DF37BD_125C_11D5_8DC4_D0F5D88B3549_.wvu.PrintArea" localSheetId="0" hidden="1">'dem22'!$A$1:$L$393</definedName>
    <definedName name="Z_E5DF37BD_125C_11D5_8DC4_D0F5D88B3549_.wvu.PrintTitles" localSheetId="0" hidden="1">'dem22'!$23:$26</definedName>
    <definedName name="Z_F8ADACC1_164E_11D6_B603_000021DAEEA2_.wvu.FilterData" localSheetId="0" hidden="1">'dem22'!$C$28:$C$392</definedName>
    <definedName name="Z_F8ADACC1_164E_11D6_B603_000021DAEEA2_.wvu.PrintArea" localSheetId="0" hidden="1">'dem22'!$A$1:$L$393</definedName>
    <definedName name="Z_F8ADACC1_164E_11D6_B603_000021DAEEA2_.wvu.PrintTitles" localSheetId="0" hidden="1">'dem22'!$23:$26</definedName>
  </definedNames>
  <calcPr fullCalcOnLoad="1"/>
</workbook>
</file>

<file path=xl/sharedStrings.xml><?xml version="1.0" encoding="utf-8"?>
<sst xmlns="http://schemas.openxmlformats.org/spreadsheetml/2006/main" count="571" uniqueCount="258">
  <si>
    <t>LAND REVENUE AND DISASTER MANAGEMENT</t>
  </si>
  <si>
    <t>(ii) Collection of Taxes on Property and Capital Transactions</t>
  </si>
  <si>
    <t>Land Revenue</t>
  </si>
  <si>
    <t>(d) Administrative Services</t>
  </si>
  <si>
    <t>Secretariat-General Services</t>
  </si>
  <si>
    <t>District Administration</t>
  </si>
  <si>
    <t>Relief on Account of Natural Calamities</t>
  </si>
  <si>
    <t>(j) General Economic Services</t>
  </si>
  <si>
    <t>Capital Outlay on Public Works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</si>
  <si>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</si>
  <si>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</si>
  <si>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</si>
  <si>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</si>
  <si>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</si>
  <si>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</si>
  <si>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</si>
  <si>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</si>
  <si>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</si>
  <si>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</si>
  <si>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</si>
  <si>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Head Office Establishment</t>
  </si>
  <si>
    <t>00.44.01</t>
  </si>
  <si>
    <t>00.44.11</t>
  </si>
  <si>
    <t>Travel Expenses</t>
  </si>
  <si>
    <t>00.44.13</t>
  </si>
  <si>
    <t>Office Expenses</t>
  </si>
  <si>
    <t>00.44.50</t>
  </si>
  <si>
    <t>Other Charges</t>
  </si>
  <si>
    <t>Collection Charges</t>
  </si>
  <si>
    <t>East District</t>
  </si>
  <si>
    <t>60.45.01</t>
  </si>
  <si>
    <t>60.45.11</t>
  </si>
  <si>
    <t>60.45.13</t>
  </si>
  <si>
    <t>West District</t>
  </si>
  <si>
    <t>60.46.01</t>
  </si>
  <si>
    <t>60.46.11</t>
  </si>
  <si>
    <t>60.46.13</t>
  </si>
  <si>
    <t>North District</t>
  </si>
  <si>
    <t>60.47.01</t>
  </si>
  <si>
    <t>60.47.11</t>
  </si>
  <si>
    <t>60.47.13</t>
  </si>
  <si>
    <t>South District</t>
  </si>
  <si>
    <t>60.48.01</t>
  </si>
  <si>
    <t>60.48.11</t>
  </si>
  <si>
    <t>60.48.13</t>
  </si>
  <si>
    <t>Land Records</t>
  </si>
  <si>
    <t>61.00.01</t>
  </si>
  <si>
    <t>61.00.11</t>
  </si>
  <si>
    <t>61.00.13</t>
  </si>
  <si>
    <t>Secretariat - General Services</t>
  </si>
  <si>
    <t>Land Revenue Department</t>
  </si>
  <si>
    <t>23.00.01</t>
  </si>
  <si>
    <t>23.00.11</t>
  </si>
  <si>
    <t>23.00.13</t>
  </si>
  <si>
    <t>District Establishments</t>
  </si>
  <si>
    <t>00.45.01</t>
  </si>
  <si>
    <t>Salaries</t>
  </si>
  <si>
    <t>00.45.11</t>
  </si>
  <si>
    <t>00.45.13</t>
  </si>
  <si>
    <t>00.45.50</t>
  </si>
  <si>
    <t>Other Charges (Entertainment)</t>
  </si>
  <si>
    <t>00.46.01</t>
  </si>
  <si>
    <t>00.46.11</t>
  </si>
  <si>
    <t>00.46.13</t>
  </si>
  <si>
    <t>00.46.50</t>
  </si>
  <si>
    <t>00.47.01</t>
  </si>
  <si>
    <t>00.47.11</t>
  </si>
  <si>
    <t>00.47.13</t>
  </si>
  <si>
    <t>00.47.50</t>
  </si>
  <si>
    <t>00.48.01</t>
  </si>
  <si>
    <t>00.48.11</t>
  </si>
  <si>
    <t>00.48.13</t>
  </si>
  <si>
    <t>00.48.50</t>
  </si>
  <si>
    <t>Sub-Divisional Establishments</t>
  </si>
  <si>
    <t>Pakyong Sub-Division</t>
  </si>
  <si>
    <t>60.50.01</t>
  </si>
  <si>
    <t>60.50.11</t>
  </si>
  <si>
    <t>60.50.13</t>
  </si>
  <si>
    <t>60.50.14</t>
  </si>
  <si>
    <t>Rongli Sub-Division</t>
  </si>
  <si>
    <t>60.51.01</t>
  </si>
  <si>
    <t>60.51.11</t>
  </si>
  <si>
    <t>60.51.13</t>
  </si>
  <si>
    <t>60.52.01</t>
  </si>
  <si>
    <t>60.52.11</t>
  </si>
  <si>
    <t>60.52.13</t>
  </si>
  <si>
    <t>60.52.14</t>
  </si>
  <si>
    <t>Soreng Sub-Division</t>
  </si>
  <si>
    <t>Chungthang Sub-Division</t>
  </si>
  <si>
    <t>60.55.01</t>
  </si>
  <si>
    <t>60.55.11</t>
  </si>
  <si>
    <t>60.55.13</t>
  </si>
  <si>
    <t>60.55.14</t>
  </si>
  <si>
    <t>Ravangla Sub-Division</t>
  </si>
  <si>
    <t>60.57.01</t>
  </si>
  <si>
    <t>60.57.11</t>
  </si>
  <si>
    <t>60.57.13</t>
  </si>
  <si>
    <t>60.57.14</t>
  </si>
  <si>
    <t>Other Establishments</t>
  </si>
  <si>
    <t>00.00.71</t>
  </si>
  <si>
    <t>Ex-gratia Payment</t>
  </si>
  <si>
    <t>00.00.72</t>
  </si>
  <si>
    <t>Restoration of Drinking Water Supply</t>
  </si>
  <si>
    <t>00.00.73</t>
  </si>
  <si>
    <t>Fodder and Fodder Concentrate</t>
  </si>
  <si>
    <t>00.00.74</t>
  </si>
  <si>
    <t>Veterinary Care Against Epidemics</t>
  </si>
  <si>
    <t>00.00.75</t>
  </si>
  <si>
    <t>Restoration of Communication Links</t>
  </si>
  <si>
    <t>00.00.76</t>
  </si>
  <si>
    <t>00.00.77</t>
  </si>
  <si>
    <t>Repair of Damages</t>
  </si>
  <si>
    <t>00.00.78</t>
  </si>
  <si>
    <t>Ex-gratia payments to bereaved families</t>
  </si>
  <si>
    <t>00.00.79</t>
  </si>
  <si>
    <t>00.00.80</t>
  </si>
  <si>
    <t>Evacuating Expenses</t>
  </si>
  <si>
    <t>Agricultural Input Subsidies</t>
  </si>
  <si>
    <t>Assistance for Restoration</t>
  </si>
  <si>
    <t>Afforestation</t>
  </si>
  <si>
    <t>Plantation in Affected Areas</t>
  </si>
  <si>
    <t>Restoration of Jhora  etc</t>
  </si>
  <si>
    <t>Public Health</t>
  </si>
  <si>
    <t>00.00.50</t>
  </si>
  <si>
    <t>Other Works</t>
  </si>
  <si>
    <t>Calamity Relief Fund</t>
  </si>
  <si>
    <t>General</t>
  </si>
  <si>
    <t>Establishment</t>
  </si>
  <si>
    <t>60.00.01</t>
  </si>
  <si>
    <t>60.00.11</t>
  </si>
  <si>
    <t>60.00.13</t>
  </si>
  <si>
    <t>Other Expenditure</t>
  </si>
  <si>
    <t>Land Bank Schemes</t>
  </si>
  <si>
    <t>60.00.72</t>
  </si>
  <si>
    <t>Purchase of Land</t>
  </si>
  <si>
    <t>CAPITAL SECTION</t>
  </si>
  <si>
    <t>Construction</t>
  </si>
  <si>
    <t>DEMAND NO. 22</t>
  </si>
  <si>
    <t>00.45.71</t>
  </si>
  <si>
    <t>00.46.71</t>
  </si>
  <si>
    <t>00.47.71</t>
  </si>
  <si>
    <t>00.48.71</t>
  </si>
  <si>
    <t>Agrarian Studies and Computerisation of Land Records (100% CSS)</t>
  </si>
  <si>
    <t>00.00.70</t>
  </si>
  <si>
    <t>Secretariat - Economic Services</t>
  </si>
  <si>
    <t>Other Offices</t>
  </si>
  <si>
    <t>District Offices</t>
  </si>
  <si>
    <t>Secretariat-Economic Services</t>
  </si>
  <si>
    <t>Revenue</t>
  </si>
  <si>
    <t>Capital</t>
  </si>
  <si>
    <t>II. Details of the estimates and the heads under which this grant will be accounted for:</t>
  </si>
  <si>
    <t>Secretariat</t>
  </si>
  <si>
    <t>Transfer to National Fund for Calamity 
Relief</t>
  </si>
  <si>
    <t>Restoration of Social Structure /Village 
School</t>
  </si>
  <si>
    <t>A - General Services (b) Fiscal Services</t>
  </si>
  <si>
    <t>C - Economic Services (b) Rural Development</t>
  </si>
  <si>
    <t>B - Social Services (g) Social Welfare and Nutrition</t>
  </si>
  <si>
    <t>A - Capital Account of General Services</t>
  </si>
  <si>
    <t>Repair and Restoration of Damaged 
Houses</t>
  </si>
  <si>
    <t>Long Term Construction of Assets Damaged during 2005-06 Floods (ACA)</t>
  </si>
  <si>
    <t>Major Works</t>
  </si>
  <si>
    <t>60.00.53</t>
  </si>
  <si>
    <t>60.45.50</t>
  </si>
  <si>
    <t>District Collectorate</t>
  </si>
  <si>
    <t>Sikkim Land Record Computerisation 
Project</t>
  </si>
  <si>
    <t>Emergency Medical Care and Epidemic 
Control</t>
  </si>
  <si>
    <t>Transfer to Reserve Funds and Deposit 
Account (Calamity Relief Fund)</t>
  </si>
  <si>
    <t>Assistance  for Replacement of 
Livestocks</t>
  </si>
  <si>
    <t>Note:</t>
  </si>
  <si>
    <t>Restoration of Drinking Water Supply, Drainage of Flood Water</t>
  </si>
  <si>
    <t>Temporary Accommodation, Food, 
Clothing, Medical Care, etc.</t>
  </si>
  <si>
    <t>Deduct Recoveries of Overpayments</t>
  </si>
  <si>
    <t>2010-11</t>
  </si>
  <si>
    <t>Census Surveys and Statistics</t>
  </si>
  <si>
    <t>Census</t>
  </si>
  <si>
    <t>01.00.11</t>
  </si>
  <si>
    <t>01.00.13</t>
  </si>
  <si>
    <t>01.00.50</t>
  </si>
  <si>
    <t>MH</t>
  </si>
  <si>
    <t>61.00.50</t>
  </si>
  <si>
    <t xml:space="preserve">Capacity Building for Disaster Response </t>
  </si>
  <si>
    <t>62.00.50</t>
  </si>
  <si>
    <t>Land Reforms</t>
  </si>
  <si>
    <t>Rent, Rates and Taxes</t>
  </si>
  <si>
    <t>Relief on Account of Natural 
Calamities</t>
  </si>
  <si>
    <t>Flood, Cyclones, etc.</t>
  </si>
  <si>
    <t>Gratuitous Relief</t>
  </si>
  <si>
    <t>Drinking Water Supply</t>
  </si>
  <si>
    <t>Supply of Fodder</t>
  </si>
  <si>
    <t>Veterinary Care</t>
  </si>
  <si>
    <t>Repairs and Restoration of Damaged Roads and Bridges</t>
  </si>
  <si>
    <t>Repairs and Restoration of Damaged Govt. Office buildings</t>
  </si>
  <si>
    <t>Repairs and Restoration of Damaged Govt. Residential Buildings</t>
  </si>
  <si>
    <t>Repairs and Restoration of Damaged Water Supply, Drainage and Sewerage Works</t>
  </si>
  <si>
    <t>Ex-gratia Payments to Bereaved Families</t>
  </si>
  <si>
    <t>Assistance to Farmers to Clear Sand/Silt/ 
Salinity from Land</t>
  </si>
  <si>
    <t>Assistance to Farmers for Purchase of 
Live Stocks</t>
  </si>
  <si>
    <t>Repairs and Restoration of Damaged 
Irrigation and Flood Control Works</t>
  </si>
  <si>
    <t>Protective Works, Jhora Training and Soil 
Conservation Works</t>
  </si>
  <si>
    <t>Transfer to Reserve Fund and Deposit Accounts- Calamity Relief Fund</t>
  </si>
  <si>
    <t>Repairs and Restoration of Power Houses and Lines</t>
  </si>
  <si>
    <t>Other Charges (Grants under 13th Finance Commission)</t>
  </si>
  <si>
    <t>Census Enumeration for Decennial Population Census-2011 (Reimbursable by the Govt. of India)</t>
  </si>
  <si>
    <t>Assistance for Repairs/ Reconstruction of Houses</t>
  </si>
  <si>
    <t>Evacuation of Population</t>
  </si>
  <si>
    <t>Assistance to Farmers for Purchase of 
Agricultural Inputs</t>
  </si>
  <si>
    <t>Replacement of Damaged Medical 
Equipments and Lost Medicines</t>
  </si>
  <si>
    <t>Disaster Management Project (100% CSS)</t>
  </si>
  <si>
    <t>Management of Natural Disasters, Contingency Plans in Disaster Prone 
Areas</t>
  </si>
  <si>
    <t>Maintenance of Land Records</t>
  </si>
  <si>
    <t>State Disaster Response Fund</t>
  </si>
  <si>
    <t>2011-12</t>
  </si>
  <si>
    <t>Transfer to Reserve Fund and Deposit Accounts- State Disaster Response Fund</t>
  </si>
  <si>
    <t>Transfer to Reserve Funds and Deposit 
Account -State Disaster Response Fund</t>
  </si>
  <si>
    <t>The above estimate does not include the recoveries shown below which are adjusted in accounts as reduction of expenditure by debit to 8121- General and Other Reserve funds,122-State Disaster Response Fund and Credit to 2245- Relief on Account of Natural Calamities, 05- State Disaster Response Fund</t>
  </si>
  <si>
    <t>Other Administrative Services</t>
  </si>
  <si>
    <t>Civil Defence</t>
  </si>
  <si>
    <t>81.00.50</t>
  </si>
  <si>
    <t>81.00.26</t>
  </si>
  <si>
    <t>Advertisement and Publicity</t>
  </si>
  <si>
    <t>Revamping of Civil Defence set up in Country (CSS)</t>
  </si>
  <si>
    <t>(In Thousands of Rupees)</t>
  </si>
  <si>
    <t>I. Estimate of the amount required in the year ending 31st March, 2013 to defray the charges in respect of Land Revenue and Disaster Management</t>
  </si>
  <si>
    <t>2012-13</t>
  </si>
  <si>
    <t>Housing</t>
  </si>
  <si>
    <t>Rural Housing</t>
  </si>
  <si>
    <t>Reconstruction of damaged/collasped Rural Houses</t>
  </si>
  <si>
    <t>Minor Works</t>
  </si>
  <si>
    <t>03.800</t>
  </si>
  <si>
    <t>60.00.27</t>
  </si>
  <si>
    <t>Reconstruction of Assets Damaged by 18th September Earthquake (SPA)</t>
  </si>
  <si>
    <t>Reconstruction of Tashiling Secretariat</t>
  </si>
  <si>
    <t>61.66.53</t>
  </si>
  <si>
    <t>62.00.71</t>
  </si>
  <si>
    <t>61.67.53</t>
  </si>
  <si>
    <t>Capital Outlay on Roads &amp; Bridges</t>
  </si>
  <si>
    <t>District &amp; Other Roads</t>
  </si>
  <si>
    <t>Road Works</t>
  </si>
  <si>
    <t>Bridges</t>
  </si>
  <si>
    <t>Rehabilitation of Bridges</t>
  </si>
  <si>
    <t>61.68.53</t>
  </si>
  <si>
    <t>Rehabilitation of Roads</t>
  </si>
  <si>
    <t>Capital Outlay on Water Supply &amp; 
Sanitation</t>
  </si>
  <si>
    <t>Water Supply</t>
  </si>
  <si>
    <t>Urban Water Supply</t>
  </si>
  <si>
    <t>61.69.53</t>
  </si>
  <si>
    <t>61.70.53</t>
  </si>
  <si>
    <t>Transfer to Reserve Funds and Deposit Account -State Disaster Response Fund</t>
  </si>
  <si>
    <t>National School Safety Programme (100% CSS)</t>
  </si>
  <si>
    <t>Assistance to Farmers to Clear Sand/Silt/ Salinity from Land</t>
  </si>
  <si>
    <t>Capital Outlay on Water Supply &amp; Sanitation</t>
  </si>
  <si>
    <t>C - Capital Accounts of Economic Services</t>
  </si>
  <si>
    <t>(g) Capital Account of Transport</t>
  </si>
  <si>
    <t>B - Capital Accounts of Social Services</t>
  </si>
  <si>
    <t>(c) Water  Supply, Sanitation, Housing &amp; Urban Development</t>
  </si>
  <si>
    <t xml:space="preserve">Rehabilitation of Water Supply </t>
  </si>
  <si>
    <t>901- Deduct amount met from State Disaster Response Fund for Relief Expenditure</t>
  </si>
  <si>
    <t>Retrofitting of Damaged Government
Buildings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</si>
</sst>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_)"/>
    <numFmt numFmtId="179" formatCode="0#"/>
    <numFmt numFmtId="180" formatCode="0##"/>
    <numFmt numFmtId="181" formatCode="00000#"/>
    <numFmt numFmtId="182" formatCode="00.###"/>
    <numFmt numFmtId="183" formatCode="00.000"/>
    <numFmt numFmtId="184" formatCode="00.00.0#"/>
    <numFmt numFmtId="185" formatCode="00.00"/>
    <numFmt numFmtId="186" formatCode="00.\4\4"/>
    <numFmt numFmtId="187" formatCode="00.00.00"/>
    <numFmt numFmtId="188" formatCode="00.0#"/>
    <numFmt numFmtId="189" formatCode="##.##.#0"/>
    <numFmt numFmtId="190" formatCode="_-* #,##0.00\ _k_r_-;\-* #,##0.00\ _k_r_-;_-* &quot;-&quot;??\ _k_r_-;_-@_-"/>
    <numFmt numFmtId="191" formatCode="0#.#00"/>
    <numFmt numFmtId="192" formatCode="#,##0.00;[Red]#,##0.00"/>
    <numFmt numFmtId="193" formatCode="_(* #,##0.0_);_(* \(#,##0.0\);_(* &quot;-&quot;??_);_(@_)"/>
    <numFmt numFmtId="194" formatCode="_(* #,##0_);_(* \(#,##0\);_(* &quot;-&quot;??_);_(@_)"/>
  </numFmts>
  <fonts count="2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178" fontId="3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10" xfId="61" applyNumberFormat="1" applyFont="1" applyFill="1" applyBorder="1" applyAlignment="1" applyProtection="1">
      <alignment horizontal="right"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 applyProtection="1">
      <alignment horizontal="center"/>
      <protection/>
    </xf>
    <xf numFmtId="0" fontId="6" fillId="0" borderId="0" xfId="60" applyNumberFormat="1" applyFont="1" applyFill="1" applyBorder="1" applyAlignment="1" applyProtection="1">
      <alignment horizontal="center"/>
      <protection/>
    </xf>
    <xf numFmtId="0" fontId="5" fillId="0" borderId="0" xfId="60" applyNumberFormat="1" applyFont="1" applyFill="1" applyBorder="1" applyAlignment="1" applyProtection="1">
      <alignment horizontal="center"/>
      <protection/>
    </xf>
    <xf numFmtId="0" fontId="6" fillId="0" borderId="0" xfId="60" applyFont="1" applyFill="1" applyAlignment="1">
      <alignment vertical="top" wrapText="1"/>
      <protection/>
    </xf>
    <xf numFmtId="0" fontId="6" fillId="0" borderId="0" xfId="60" applyFont="1" applyFill="1" applyAlignment="1" applyProtection="1">
      <alignment horizontal="center"/>
      <protection/>
    </xf>
    <xf numFmtId="0" fontId="6" fillId="0" borderId="0" xfId="60" applyNumberFormat="1" applyFont="1" applyFill="1" applyAlignment="1" applyProtection="1">
      <alignment horizontal="right"/>
      <protection/>
    </xf>
    <xf numFmtId="0" fontId="5" fillId="0" borderId="0" xfId="60" applyNumberFormat="1" applyFont="1" applyFill="1" applyAlignment="1" applyProtection="1">
      <alignment horizontal="center"/>
      <protection/>
    </xf>
    <xf numFmtId="0" fontId="6" fillId="0" borderId="0" xfId="60" applyNumberFormat="1" applyFont="1" applyFill="1" applyAlignment="1" applyProtection="1">
      <alignment horizontal="center"/>
      <protection/>
    </xf>
    <xf numFmtId="0" fontId="6" fillId="0" borderId="0" xfId="60" applyNumberFormat="1" applyFont="1" applyFill="1" applyAlignment="1">
      <alignment horizontal="right"/>
      <protection/>
    </xf>
    <xf numFmtId="0" fontId="6" fillId="0" borderId="0" xfId="60" applyFont="1" applyFill="1" applyAlignment="1" applyProtection="1">
      <alignment/>
      <protection/>
    </xf>
    <xf numFmtId="0" fontId="6" fillId="0" borderId="0" xfId="60" applyFont="1" applyFill="1" applyAlignment="1" applyProtection="1">
      <alignment horizontal="left"/>
      <protection/>
    </xf>
    <xf numFmtId="0" fontId="6" fillId="0" borderId="0" xfId="60" applyNumberFormat="1" applyFont="1" applyFill="1" applyAlignment="1" applyProtection="1">
      <alignment horizontal="left"/>
      <protection/>
    </xf>
    <xf numFmtId="178" fontId="5" fillId="0" borderId="0" xfId="64" applyFont="1" applyFill="1" applyBorder="1" applyAlignment="1">
      <alignment horizontal="center" vertical="top" wrapText="1"/>
      <protection/>
    </xf>
    <xf numFmtId="178" fontId="6" fillId="0" borderId="0" xfId="64" applyNumberFormat="1" applyFont="1" applyFill="1" applyBorder="1" applyAlignment="1" applyProtection="1">
      <alignment horizontal="left" vertical="top"/>
      <protection/>
    </xf>
    <xf numFmtId="0" fontId="6" fillId="0" borderId="0" xfId="60" applyNumberFormat="1" applyFont="1" applyFill="1">
      <alignment/>
      <protection/>
    </xf>
    <xf numFmtId="0" fontId="6" fillId="0" borderId="0" xfId="60" applyNumberFormat="1" applyFont="1" applyFill="1" applyAlignment="1">
      <alignment horizontal="center"/>
      <protection/>
    </xf>
    <xf numFmtId="0" fontId="5" fillId="0" borderId="0" xfId="60" applyNumberFormat="1" applyFont="1" applyFill="1" applyBorder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5" fillId="0" borderId="0" xfId="60" applyNumberFormat="1" applyFont="1" applyFill="1" applyBorder="1" applyAlignment="1" applyProtection="1">
      <alignment horizontal="right"/>
      <protection/>
    </xf>
    <xf numFmtId="0" fontId="6" fillId="0" borderId="10" xfId="61" applyFont="1" applyFill="1" applyBorder="1">
      <alignment/>
      <protection/>
    </xf>
    <xf numFmtId="0" fontId="6" fillId="0" borderId="10" xfId="61" applyNumberFormat="1" applyFont="1" applyFill="1" applyBorder="1">
      <alignment/>
      <protection/>
    </xf>
    <xf numFmtId="0" fontId="6" fillId="0" borderId="10" xfId="61" applyNumberFormat="1" applyFont="1" applyFill="1" applyBorder="1" applyAlignment="1" applyProtection="1">
      <alignment horizontal="left"/>
      <protection/>
    </xf>
    <xf numFmtId="0" fontId="7" fillId="0" borderId="10" xfId="61" applyNumberFormat="1" applyFont="1" applyFill="1" applyBorder="1" applyAlignment="1" applyProtection="1">
      <alignment horizontal="left"/>
      <protection/>
    </xf>
    <xf numFmtId="0" fontId="7" fillId="0" borderId="10" xfId="61" applyNumberFormat="1" applyFont="1" applyFill="1" applyBorder="1">
      <alignment/>
      <protection/>
    </xf>
    <xf numFmtId="0" fontId="6" fillId="0" borderId="11" xfId="62" applyFont="1" applyFill="1" applyBorder="1" applyAlignment="1" applyProtection="1">
      <alignment vertical="top" wrapText="1"/>
      <protection/>
    </xf>
    <xf numFmtId="0" fontId="6" fillId="0" borderId="11" xfId="62" applyFont="1" applyFill="1" applyBorder="1" applyAlignment="1" applyProtection="1">
      <alignment horizontal="right" vertical="top" wrapText="1"/>
      <protection/>
    </xf>
    <xf numFmtId="0" fontId="6" fillId="0" borderId="0" xfId="61" applyFont="1" applyFill="1" applyBorder="1" applyProtection="1">
      <alignment/>
      <protection/>
    </xf>
    <xf numFmtId="0" fontId="6" fillId="0" borderId="0" xfId="62" applyFont="1" applyFill="1" applyProtection="1">
      <alignment/>
      <protection/>
    </xf>
    <xf numFmtId="0" fontId="6" fillId="0" borderId="0" xfId="62" applyFont="1" applyFill="1" applyBorder="1" applyAlignment="1" applyProtection="1">
      <alignment vertical="top" wrapText="1"/>
      <protection/>
    </xf>
    <xf numFmtId="0" fontId="6" fillId="0" borderId="0" xfId="62" applyFont="1" applyFill="1" applyBorder="1" applyAlignment="1" applyProtection="1">
      <alignment horizontal="right" vertical="top" wrapText="1"/>
      <protection/>
    </xf>
    <xf numFmtId="0" fontId="6" fillId="0" borderId="0" xfId="61" applyFont="1" applyFill="1" applyAlignment="1" applyProtection="1">
      <alignment horizontal="left"/>
      <protection/>
    </xf>
    <xf numFmtId="0" fontId="6" fillId="0" borderId="10" xfId="62" applyFont="1" applyFill="1" applyBorder="1" applyAlignment="1" applyProtection="1">
      <alignment vertical="top" wrapText="1"/>
      <protection/>
    </xf>
    <xf numFmtId="0" fontId="6" fillId="0" borderId="10" xfId="62" applyFont="1" applyFill="1" applyBorder="1" applyAlignment="1" applyProtection="1">
      <alignment horizontal="right" vertical="top" wrapText="1"/>
      <protection/>
    </xf>
    <xf numFmtId="0" fontId="6" fillId="0" borderId="10" xfId="61" applyFont="1" applyFill="1" applyBorder="1" applyProtection="1">
      <alignment/>
      <protection/>
    </xf>
    <xf numFmtId="0" fontId="6" fillId="0" borderId="10" xfId="61" applyNumberFormat="1" applyFont="1" applyFill="1" applyBorder="1" applyAlignment="1" applyProtection="1">
      <alignment horizontal="right"/>
      <protection/>
    </xf>
    <xf numFmtId="0" fontId="6" fillId="0" borderId="0" xfId="61" applyNumberFormat="1" applyFont="1" applyFill="1" applyBorder="1" applyAlignment="1" applyProtection="1">
      <alignment horizontal="right"/>
      <protection/>
    </xf>
    <xf numFmtId="0" fontId="5" fillId="0" borderId="0" xfId="60" applyFont="1" applyFill="1" applyAlignment="1" applyProtection="1">
      <alignment horizontal="left" vertical="top" wrapText="1"/>
      <protection/>
    </xf>
    <xf numFmtId="0" fontId="5" fillId="0" borderId="0" xfId="60" applyFont="1" applyFill="1" applyAlignment="1">
      <alignment vertical="top" wrapText="1"/>
      <protection/>
    </xf>
    <xf numFmtId="183" fontId="5" fillId="0" borderId="0" xfId="60" applyNumberFormat="1" applyFont="1" applyFill="1" applyAlignment="1">
      <alignment vertical="top" wrapText="1"/>
      <protection/>
    </xf>
    <xf numFmtId="186" fontId="6" fillId="0" borderId="0" xfId="60" applyNumberFormat="1" applyFont="1" applyFill="1" applyAlignment="1">
      <alignment vertical="top" wrapText="1"/>
      <protection/>
    </xf>
    <xf numFmtId="0" fontId="6" fillId="0" borderId="0" xfId="60" applyFont="1" applyFill="1" applyAlignment="1" applyProtection="1">
      <alignment horizontal="left" vertical="top" wrapText="1"/>
      <protection/>
    </xf>
    <xf numFmtId="0" fontId="6" fillId="0" borderId="0" xfId="60" applyFont="1" applyFill="1" applyBorder="1" applyAlignment="1" applyProtection="1">
      <alignment horizontal="left" vertical="top" wrapText="1"/>
      <protection/>
    </xf>
    <xf numFmtId="43" fontId="6" fillId="0" borderId="0" xfId="42" applyFont="1" applyFill="1" applyAlignment="1" applyProtection="1">
      <alignment horizontal="right" wrapText="1"/>
      <protection/>
    </xf>
    <xf numFmtId="0" fontId="6" fillId="0" borderId="0" xfId="60" applyNumberFormat="1" applyFont="1" applyFill="1" applyBorder="1" applyAlignment="1" applyProtection="1">
      <alignment horizontal="right" wrapText="1"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43" fontId="6" fillId="0" borderId="0" xfId="42" applyFont="1" applyFill="1" applyBorder="1" applyAlignment="1" applyProtection="1">
      <alignment horizontal="right" wrapText="1"/>
      <protection/>
    </xf>
    <xf numFmtId="186" fontId="6" fillId="0" borderId="0" xfId="60" applyNumberFormat="1" applyFont="1" applyFill="1" applyBorder="1" applyAlignment="1">
      <alignment vertical="top" wrapText="1"/>
      <protection/>
    </xf>
    <xf numFmtId="0" fontId="6" fillId="0" borderId="12" xfId="60" applyNumberFormat="1" applyFont="1" applyFill="1" applyBorder="1" applyAlignment="1" applyProtection="1">
      <alignment horizontal="right" wrapText="1"/>
      <protection/>
    </xf>
    <xf numFmtId="43" fontId="6" fillId="0" borderId="12" xfId="42" applyFont="1" applyFill="1" applyBorder="1" applyAlignment="1" applyProtection="1">
      <alignment horizontal="right" wrapText="1"/>
      <protection/>
    </xf>
    <xf numFmtId="183" fontId="5" fillId="0" borderId="0" xfId="60" applyNumberFormat="1" applyFont="1" applyFill="1" applyBorder="1" applyAlignment="1">
      <alignment vertical="top" wrapText="1"/>
      <protection/>
    </xf>
    <xf numFmtId="0" fontId="5" fillId="0" borderId="0" xfId="60" applyFont="1" applyFill="1" applyBorder="1" applyAlignment="1" applyProtection="1">
      <alignment horizontal="left" vertical="top" wrapText="1"/>
      <protection/>
    </xf>
    <xf numFmtId="0" fontId="6" fillId="0" borderId="0" xfId="60" applyNumberFormat="1" applyFont="1" applyFill="1" applyBorder="1" applyAlignment="1" applyProtection="1">
      <alignment horizontal="right"/>
      <protection/>
    </xf>
    <xf numFmtId="0" fontId="6" fillId="0" borderId="0" xfId="60" applyNumberFormat="1" applyFont="1" applyFill="1" applyBorder="1" applyAlignment="1">
      <alignment horizontal="right"/>
      <protection/>
    </xf>
    <xf numFmtId="0" fontId="6" fillId="0" borderId="10" xfId="60" applyFont="1" applyFill="1" applyBorder="1" applyAlignment="1">
      <alignment vertical="top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43" fontId="6" fillId="0" borderId="10" xfId="42" applyFont="1" applyFill="1" applyBorder="1" applyAlignment="1" applyProtection="1">
      <alignment horizontal="right" wrapText="1"/>
      <protection/>
    </xf>
    <xf numFmtId="0" fontId="6" fillId="0" borderId="10" xfId="60" applyNumberFormat="1" applyFont="1" applyFill="1" applyBorder="1" applyAlignment="1" applyProtection="1">
      <alignment horizontal="right" wrapText="1"/>
      <protection/>
    </xf>
    <xf numFmtId="0" fontId="6" fillId="0" borderId="10" xfId="42" applyNumberFormat="1" applyFont="1" applyFill="1" applyBorder="1" applyAlignment="1" applyProtection="1">
      <alignment horizontal="right" wrapText="1"/>
      <protection/>
    </xf>
    <xf numFmtId="0" fontId="6" fillId="0" borderId="10" xfId="60" applyNumberFormat="1" applyFont="1" applyFill="1" applyBorder="1" applyAlignment="1" applyProtection="1">
      <alignment horizontal="right"/>
      <protection/>
    </xf>
    <xf numFmtId="43" fontId="6" fillId="0" borderId="11" xfId="42" applyFont="1" applyFill="1" applyBorder="1" applyAlignment="1" applyProtection="1">
      <alignment horizontal="right" wrapText="1"/>
      <protection/>
    </xf>
    <xf numFmtId="0" fontId="6" fillId="0" borderId="11" xfId="42" applyNumberFormat="1" applyFont="1" applyFill="1" applyBorder="1" applyAlignment="1" applyProtection="1">
      <alignment horizontal="right" wrapText="1"/>
      <protection/>
    </xf>
    <xf numFmtId="0" fontId="5" fillId="0" borderId="0" xfId="60" applyFont="1" applyFill="1" applyBorder="1" applyAlignment="1">
      <alignment vertical="top" wrapText="1"/>
      <protection/>
    </xf>
    <xf numFmtId="0" fontId="5" fillId="0" borderId="10" xfId="60" applyFont="1" applyFill="1" applyBorder="1" applyAlignment="1" applyProtection="1">
      <alignment horizontal="left" vertical="top" wrapText="1"/>
      <protection/>
    </xf>
    <xf numFmtId="188" fontId="6" fillId="0" borderId="0" xfId="60" applyNumberFormat="1" applyFont="1" applyFill="1" applyBorder="1" applyAlignment="1">
      <alignment horizontal="right" vertical="top" wrapText="1"/>
      <protection/>
    </xf>
    <xf numFmtId="185" fontId="6" fillId="0" borderId="0" xfId="60" applyNumberFormat="1" applyFont="1" applyFill="1" applyBorder="1" applyAlignment="1">
      <alignment vertical="top" wrapText="1"/>
      <protection/>
    </xf>
    <xf numFmtId="180" fontId="5" fillId="0" borderId="0" xfId="60" applyNumberFormat="1" applyFont="1" applyFill="1" applyBorder="1" applyAlignment="1">
      <alignment vertical="top" wrapText="1"/>
      <protection/>
    </xf>
    <xf numFmtId="0" fontId="6" fillId="0" borderId="0" xfId="60" applyFont="1" applyFill="1" applyBorder="1" applyAlignment="1" applyProtection="1">
      <alignment vertical="top" wrapText="1"/>
      <protection/>
    </xf>
    <xf numFmtId="0" fontId="5" fillId="0" borderId="0" xfId="60" applyNumberFormat="1" applyFont="1" applyFill="1" applyBorder="1" applyAlignment="1">
      <alignment horizontal="right" vertical="top" wrapText="1"/>
      <protection/>
    </xf>
    <xf numFmtId="0" fontId="5" fillId="0" borderId="0" xfId="60" applyNumberFormat="1" applyFont="1" applyFill="1" applyBorder="1" applyAlignment="1" applyProtection="1">
      <alignment horizontal="left" vertical="top" wrapText="1"/>
      <protection/>
    </xf>
    <xf numFmtId="182" fontId="5" fillId="0" borderId="0" xfId="60" applyNumberFormat="1" applyFont="1" applyFill="1" applyBorder="1" applyAlignment="1">
      <alignment vertical="top" wrapText="1"/>
      <protection/>
    </xf>
    <xf numFmtId="0" fontId="6" fillId="0" borderId="12" xfId="42" applyNumberFormat="1" applyFont="1" applyFill="1" applyBorder="1" applyAlignment="1" applyProtection="1">
      <alignment horizontal="right" wrapText="1"/>
      <protection/>
    </xf>
    <xf numFmtId="179" fontId="6" fillId="0" borderId="0" xfId="60" applyNumberFormat="1" applyFont="1" applyFill="1" applyBorder="1" applyAlignment="1">
      <alignment vertical="top" wrapText="1"/>
      <protection/>
    </xf>
    <xf numFmtId="181" fontId="6" fillId="0" borderId="0" xfId="60" applyNumberFormat="1" applyFont="1" applyFill="1" applyBorder="1" applyAlignment="1">
      <alignment vertical="top" wrapText="1"/>
      <protection/>
    </xf>
    <xf numFmtId="0" fontId="5" fillId="0" borderId="0" xfId="60" applyFont="1" applyFill="1" applyBorder="1" applyAlignment="1" applyProtection="1">
      <alignment vertical="top" wrapText="1"/>
      <protection/>
    </xf>
    <xf numFmtId="183" fontId="5" fillId="0" borderId="10" xfId="60" applyNumberFormat="1" applyFont="1" applyFill="1" applyBorder="1" applyAlignment="1">
      <alignment vertical="top" wrapText="1"/>
      <protection/>
    </xf>
    <xf numFmtId="0" fontId="5" fillId="0" borderId="10" xfId="60" applyFont="1" applyFill="1" applyBorder="1" applyAlignment="1" applyProtection="1">
      <alignment vertical="top" wrapText="1"/>
      <protection/>
    </xf>
    <xf numFmtId="0" fontId="6" fillId="0" borderId="0" xfId="42" applyNumberFormat="1" applyFont="1" applyFill="1" applyBorder="1" applyAlignment="1" applyProtection="1">
      <alignment horizontal="right"/>
      <protection/>
    </xf>
    <xf numFmtId="190" fontId="6" fillId="0" borderId="11" xfId="42" applyNumberFormat="1" applyFont="1" applyFill="1" applyBorder="1" applyAlignment="1" applyProtection="1">
      <alignment horizontal="right" wrapText="1"/>
      <protection/>
    </xf>
    <xf numFmtId="190" fontId="6" fillId="0" borderId="0" xfId="42" applyNumberFormat="1" applyFont="1" applyFill="1" applyBorder="1" applyAlignment="1" applyProtection="1">
      <alignment horizontal="right" wrapText="1"/>
      <protection/>
    </xf>
    <xf numFmtId="43" fontId="6" fillId="0" borderId="10" xfId="42" applyFont="1" applyFill="1" applyBorder="1" applyAlignment="1">
      <alignment horizontal="right" wrapText="1"/>
    </xf>
    <xf numFmtId="178" fontId="6" fillId="0" borderId="0" xfId="64" applyFont="1" applyFill="1" applyBorder="1" applyAlignment="1">
      <alignment vertical="top" wrapText="1"/>
      <protection/>
    </xf>
    <xf numFmtId="178" fontId="5" fillId="0" borderId="0" xfId="64" applyFont="1" applyFill="1" applyBorder="1" applyAlignment="1">
      <alignment horizontal="right" vertical="top" wrapText="1"/>
      <protection/>
    </xf>
    <xf numFmtId="178" fontId="5" fillId="0" borderId="0" xfId="64" applyNumberFormat="1" applyFont="1" applyFill="1" applyBorder="1" applyAlignment="1" applyProtection="1">
      <alignment horizontal="left" vertical="top" wrapText="1"/>
      <protection/>
    </xf>
    <xf numFmtId="183" fontId="5" fillId="0" borderId="0" xfId="64" applyNumberFormat="1" applyFont="1" applyFill="1" applyBorder="1" applyAlignment="1">
      <alignment horizontal="right" vertical="top" wrapText="1"/>
      <protection/>
    </xf>
    <xf numFmtId="178" fontId="6" fillId="0" borderId="0" xfId="64" applyFont="1" applyFill="1" applyBorder="1" applyAlignment="1">
      <alignment horizontal="right" vertical="top" wrapText="1"/>
      <protection/>
    </xf>
    <xf numFmtId="178" fontId="6" fillId="0" borderId="0" xfId="64" applyNumberFormat="1" applyFont="1" applyFill="1" applyBorder="1" applyAlignment="1" applyProtection="1">
      <alignment horizontal="left" vertical="top" wrapText="1"/>
      <protection/>
    </xf>
    <xf numFmtId="0" fontId="6" fillId="0" borderId="0" xfId="64" applyNumberFormat="1" applyFont="1" applyFill="1" applyBorder="1" applyAlignment="1">
      <alignment horizontal="right" vertical="top" wrapText="1"/>
      <protection/>
    </xf>
    <xf numFmtId="181" fontId="6" fillId="0" borderId="0" xfId="64" applyNumberFormat="1" applyFont="1" applyFill="1" applyBorder="1" applyAlignment="1">
      <alignment horizontal="right" vertical="top" wrapText="1"/>
      <protection/>
    </xf>
    <xf numFmtId="179" fontId="6" fillId="0" borderId="0" xfId="64" applyNumberFormat="1" applyFont="1" applyFill="1" applyBorder="1" applyAlignment="1">
      <alignment horizontal="right" vertical="top" wrapText="1"/>
      <protection/>
    </xf>
    <xf numFmtId="191" fontId="5" fillId="0" borderId="0" xfId="60" applyNumberFormat="1" applyFont="1" applyFill="1">
      <alignment/>
      <protection/>
    </xf>
    <xf numFmtId="178" fontId="6" fillId="0" borderId="10" xfId="64" applyFont="1" applyFill="1" applyBorder="1" applyAlignment="1">
      <alignment vertical="top" wrapText="1"/>
      <protection/>
    </xf>
    <xf numFmtId="0" fontId="6" fillId="0" borderId="12" xfId="42" applyNumberFormat="1" applyFont="1" applyFill="1" applyBorder="1" applyAlignment="1" applyProtection="1">
      <alignment wrapText="1"/>
      <protection/>
    </xf>
    <xf numFmtId="0" fontId="6" fillId="0" borderId="12" xfId="60" applyFont="1" applyFill="1" applyBorder="1" applyAlignment="1">
      <alignment vertical="top" wrapText="1"/>
      <protection/>
    </xf>
    <xf numFmtId="0" fontId="5" fillId="0" borderId="12" xfId="60" applyFont="1" applyFill="1" applyBorder="1" applyAlignment="1" applyProtection="1">
      <alignment horizontal="left" vertical="top" wrapText="1"/>
      <protection/>
    </xf>
    <xf numFmtId="0" fontId="6" fillId="0" borderId="0" xfId="63" applyFont="1" applyFill="1" applyBorder="1" applyAlignment="1">
      <alignment vertical="top" wrapText="1"/>
      <protection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5" fillId="0" borderId="0" xfId="63" applyFont="1" applyFill="1" applyBorder="1" applyAlignment="1">
      <alignment vertical="top" wrapText="1"/>
      <protection/>
    </xf>
    <xf numFmtId="0" fontId="6" fillId="0" borderId="0" xfId="63" applyFont="1" applyFill="1" applyBorder="1" applyAlignment="1" applyProtection="1">
      <alignment horizontal="left" vertical="top" wrapText="1"/>
      <protection/>
    </xf>
    <xf numFmtId="0" fontId="6" fillId="0" borderId="0" xfId="63" applyFont="1" applyFill="1" applyBorder="1" applyAlignment="1">
      <alignment horizontal="right" vertical="top" wrapText="1"/>
      <protection/>
    </xf>
    <xf numFmtId="0" fontId="6" fillId="0" borderId="0" xfId="63" applyNumberFormat="1" applyFont="1" applyFill="1" applyBorder="1" applyAlignment="1" applyProtection="1">
      <alignment horizontal="right"/>
      <protection/>
    </xf>
    <xf numFmtId="0" fontId="5" fillId="0" borderId="12" xfId="60" applyFont="1" applyFill="1" applyBorder="1" applyAlignment="1">
      <alignment vertical="top" wrapText="1"/>
      <protection/>
    </xf>
    <xf numFmtId="0" fontId="5" fillId="0" borderId="12" xfId="63" applyFont="1" applyFill="1" applyBorder="1" applyAlignment="1" applyProtection="1">
      <alignment horizontal="left" vertical="top" wrapText="1"/>
      <protection/>
    </xf>
    <xf numFmtId="0" fontId="6" fillId="0" borderId="10" xfId="60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>
      <alignment/>
      <protection/>
    </xf>
    <xf numFmtId="0" fontId="6" fillId="0" borderId="10" xfId="42" applyNumberFormat="1" applyFont="1" applyFill="1" applyBorder="1" applyAlignment="1" applyProtection="1">
      <alignment horizontal="right"/>
      <protection/>
    </xf>
    <xf numFmtId="0" fontId="6" fillId="0" borderId="11" xfId="62" applyFont="1" applyFill="1" applyBorder="1" applyAlignment="1" applyProtection="1">
      <alignment vertical="top"/>
      <protection/>
    </xf>
    <xf numFmtId="178" fontId="5" fillId="0" borderId="10" xfId="64" applyNumberFormat="1" applyFont="1" applyFill="1" applyBorder="1" applyAlignment="1" applyProtection="1">
      <alignment horizontal="left" vertical="top" wrapText="1"/>
      <protection/>
    </xf>
    <xf numFmtId="191" fontId="5" fillId="0" borderId="10" xfId="60" applyNumberFormat="1" applyFont="1" applyFill="1" applyBorder="1">
      <alignment/>
      <protection/>
    </xf>
    <xf numFmtId="0" fontId="6" fillId="0" borderId="0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0" fontId="6" fillId="0" borderId="0" xfId="57" applyFont="1" applyFill="1" applyAlignment="1">
      <alignment horizontal="left" vertical="top" wrapText="1"/>
      <protection/>
    </xf>
    <xf numFmtId="179" fontId="6" fillId="0" borderId="0" xfId="57" applyNumberFormat="1" applyFont="1" applyFill="1" applyAlignment="1">
      <alignment horizontal="right" vertical="top" wrapText="1"/>
      <protection/>
    </xf>
    <xf numFmtId="0" fontId="6" fillId="0" borderId="0" xfId="57" applyFont="1" applyFill="1" applyAlignment="1" applyProtection="1">
      <alignment horizontal="left" vertical="top" wrapText="1"/>
      <protection/>
    </xf>
    <xf numFmtId="183" fontId="5" fillId="0" borderId="0" xfId="63" applyNumberFormat="1" applyFont="1" applyFill="1" applyBorder="1" applyAlignment="1">
      <alignment horizontal="right" vertical="top" wrapText="1"/>
      <protection/>
    </xf>
    <xf numFmtId="0" fontId="6" fillId="0" borderId="0" xfId="59" applyFont="1" applyFill="1" applyBorder="1" applyAlignment="1">
      <alignment horizontal="left" vertical="top" wrapText="1"/>
      <protection/>
    </xf>
    <xf numFmtId="0" fontId="5" fillId="0" borderId="0" xfId="59" applyFont="1" applyFill="1" applyBorder="1" applyAlignment="1">
      <alignment horizontal="right" vertical="top" wrapText="1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179" fontId="6" fillId="0" borderId="0" xfId="59" applyNumberFormat="1" applyFont="1" applyFill="1" applyBorder="1" applyAlignment="1">
      <alignment horizontal="right" vertical="top" wrapText="1"/>
      <protection/>
    </xf>
    <xf numFmtId="0" fontId="6" fillId="0" borderId="0" xfId="59" applyFont="1" applyFill="1" applyBorder="1" applyAlignment="1" applyProtection="1">
      <alignment horizontal="left" vertical="top" wrapText="1"/>
      <protection/>
    </xf>
    <xf numFmtId="0" fontId="5" fillId="0" borderId="0" xfId="59" applyFont="1" applyFill="1" applyBorder="1" applyAlignment="1">
      <alignment horizontal="center" vertical="top" wrapText="1"/>
      <protection/>
    </xf>
    <xf numFmtId="0" fontId="5" fillId="0" borderId="0" xfId="57" applyFont="1" applyFill="1" applyBorder="1" applyAlignment="1">
      <alignment horizontal="center" vertical="top" wrapText="1"/>
      <protection/>
    </xf>
    <xf numFmtId="0" fontId="6" fillId="0" borderId="0" xfId="59" applyFont="1" applyFill="1" applyBorder="1" applyAlignment="1" applyProtection="1">
      <alignment horizontal="left" vertical="top"/>
      <protection/>
    </xf>
    <xf numFmtId="0" fontId="6" fillId="0" borderId="0" xfId="57" applyFont="1" applyFill="1" applyBorder="1" applyAlignment="1" applyProtection="1">
      <alignment horizontal="left" vertical="top"/>
      <protection/>
    </xf>
    <xf numFmtId="0" fontId="6" fillId="0" borderId="0" xfId="57" applyNumberFormat="1" applyFont="1" applyFill="1" applyAlignment="1" applyProtection="1">
      <alignment horizontal="right"/>
      <protection/>
    </xf>
    <xf numFmtId="188" fontId="6" fillId="0" borderId="10" xfId="60" applyNumberFormat="1" applyFont="1" applyFill="1" applyBorder="1" applyAlignment="1">
      <alignment horizontal="right" vertical="top" wrapText="1"/>
      <protection/>
    </xf>
    <xf numFmtId="43" fontId="6" fillId="0" borderId="0" xfId="42" applyFont="1" applyFill="1" applyBorder="1" applyAlignment="1">
      <alignment horizontal="right" wrapText="1"/>
    </xf>
    <xf numFmtId="182" fontId="5" fillId="0" borderId="0" xfId="60" applyNumberFormat="1" applyFont="1" applyFill="1" applyBorder="1" applyAlignment="1">
      <alignment horizontal="right" vertical="top" wrapText="1"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0" fontId="6" fillId="0" borderId="10" xfId="42" applyNumberFormat="1" applyFont="1" applyFill="1" applyBorder="1" applyAlignment="1">
      <alignment horizontal="right" wrapText="1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6" fillId="0" borderId="0" xfId="60" applyFont="1" applyFill="1" applyBorder="1" applyAlignment="1">
      <alignment horizontal="right" vertical="top" wrapText="1"/>
      <protection/>
    </xf>
    <xf numFmtId="0" fontId="5" fillId="0" borderId="0" xfId="63" applyFont="1" applyFill="1" applyBorder="1" applyAlignment="1">
      <alignment horizontal="right" vertical="top" wrapText="1"/>
      <protection/>
    </xf>
    <xf numFmtId="180" fontId="6" fillId="0" borderId="0" xfId="63" applyNumberFormat="1" applyFont="1" applyFill="1" applyBorder="1" applyAlignment="1">
      <alignment horizontal="right" vertical="top" wrapText="1"/>
      <protection/>
    </xf>
    <xf numFmtId="49" fontId="5" fillId="0" borderId="0" xfId="63" applyNumberFormat="1" applyFont="1" applyFill="1" applyBorder="1" applyAlignment="1">
      <alignment horizontal="right" vertical="top" wrapText="1"/>
      <protection/>
    </xf>
    <xf numFmtId="181" fontId="6" fillId="0" borderId="0" xfId="60" applyNumberFormat="1" applyFont="1" applyFill="1" applyBorder="1" applyAlignment="1">
      <alignment horizontal="right" vertical="top" wrapText="1"/>
      <protection/>
    </xf>
    <xf numFmtId="0" fontId="6" fillId="0" borderId="0" xfId="60" applyNumberFormat="1" applyFont="1" applyFill="1" applyAlignment="1" applyProtection="1">
      <alignment horizontal="right" wrapText="1"/>
      <protection/>
    </xf>
    <xf numFmtId="181" fontId="6" fillId="0" borderId="10" xfId="60" applyNumberFormat="1" applyFont="1" applyFill="1" applyBorder="1" applyAlignment="1">
      <alignment horizontal="right" vertical="top" wrapText="1"/>
      <protection/>
    </xf>
    <xf numFmtId="0" fontId="6" fillId="0" borderId="10" xfId="60" applyNumberFormat="1" applyFont="1" applyFill="1" applyBorder="1" applyAlignment="1">
      <alignment horizontal="right" wrapText="1"/>
      <protection/>
    </xf>
    <xf numFmtId="183" fontId="6" fillId="0" borderId="0" xfId="60" applyNumberFormat="1" applyFont="1" applyFill="1" applyBorder="1" applyAlignment="1">
      <alignment horizontal="right" vertical="top" wrapText="1"/>
      <protection/>
    </xf>
    <xf numFmtId="0" fontId="6" fillId="0" borderId="0" xfId="60" applyNumberFormat="1" applyFont="1" applyFill="1" applyAlignment="1">
      <alignment horizontal="right" wrapText="1"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0" fontId="6" fillId="0" borderId="10" xfId="42" applyNumberFormat="1" applyFont="1" applyFill="1" applyBorder="1" applyAlignment="1">
      <alignment horizontal="right" wrapText="1"/>
    </xf>
    <xf numFmtId="189" fontId="6" fillId="0" borderId="0" xfId="64" applyNumberFormat="1" applyFont="1" applyFill="1" applyBorder="1" applyAlignment="1">
      <alignment horizontal="right" vertical="top" wrapText="1"/>
      <protection/>
    </xf>
    <xf numFmtId="181" fontId="6" fillId="0" borderId="0" xfId="63" applyNumberFormat="1" applyFont="1" applyFill="1" applyBorder="1" applyAlignment="1">
      <alignment horizontal="right" vertical="top" wrapText="1"/>
      <protection/>
    </xf>
    <xf numFmtId="0" fontId="6" fillId="0" borderId="0" xfId="63" applyNumberFormat="1" applyFont="1" applyFill="1" applyBorder="1" applyAlignment="1" applyProtection="1">
      <alignment horizontal="right" wrapText="1"/>
      <protection/>
    </xf>
    <xf numFmtId="0" fontId="6" fillId="0" borderId="10" xfId="60" applyFont="1" applyFill="1" applyBorder="1" applyAlignment="1" applyProtection="1">
      <alignment vertical="top" wrapText="1"/>
      <protection/>
    </xf>
    <xf numFmtId="182" fontId="5" fillId="0" borderId="10" xfId="60" applyNumberFormat="1" applyFont="1" applyFill="1" applyBorder="1" applyAlignment="1">
      <alignment vertical="top" wrapText="1"/>
      <protection/>
    </xf>
    <xf numFmtId="183" fontId="6" fillId="0" borderId="10" xfId="60" applyNumberFormat="1" applyFont="1" applyFill="1" applyBorder="1" applyAlignment="1">
      <alignment horizontal="right" vertical="top" wrapText="1"/>
      <protection/>
    </xf>
    <xf numFmtId="0" fontId="6" fillId="0" borderId="10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 wrapText="1"/>
    </xf>
    <xf numFmtId="0" fontId="5" fillId="0" borderId="10" xfId="60" applyFont="1" applyFill="1" applyBorder="1" applyAlignment="1">
      <alignment vertical="top" wrapText="1"/>
      <protection/>
    </xf>
    <xf numFmtId="0" fontId="5" fillId="0" borderId="10" xfId="63" applyFont="1" applyFill="1" applyBorder="1" applyAlignment="1" applyProtection="1">
      <alignment horizontal="left" vertical="top" wrapText="1"/>
      <protection/>
    </xf>
    <xf numFmtId="179" fontId="6" fillId="0" borderId="0" xfId="57" applyNumberFormat="1" applyFont="1" applyFill="1" applyBorder="1" applyAlignment="1">
      <alignment horizontal="right" vertical="top" wrapText="1"/>
      <protection/>
    </xf>
    <xf numFmtId="0" fontId="6" fillId="0" borderId="0" xfId="57" applyFont="1" applyFill="1" applyBorder="1" applyAlignment="1" applyProtection="1">
      <alignment horizontal="left" vertical="top" wrapText="1"/>
      <protection/>
    </xf>
    <xf numFmtId="0" fontId="6" fillId="0" borderId="10" xfId="57" applyFont="1" applyFill="1" applyBorder="1" applyAlignment="1">
      <alignment horizontal="left" vertical="top" wrapText="1"/>
      <protection/>
    </xf>
    <xf numFmtId="0" fontId="5" fillId="0" borderId="10" xfId="57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0" fontId="5" fillId="0" borderId="0" xfId="60" applyFont="1" applyFill="1" applyBorder="1" applyAlignment="1" applyProtection="1">
      <alignment horizontal="center"/>
      <protection/>
    </xf>
    <xf numFmtId="0" fontId="6" fillId="0" borderId="0" xfId="61" applyNumberFormat="1" applyFont="1" applyFill="1" applyBorder="1" applyAlignment="1" applyProtection="1">
      <alignment horizontal="center"/>
      <protection/>
    </xf>
    <xf numFmtId="0" fontId="6" fillId="0" borderId="0" xfId="61" applyNumberFormat="1" applyFont="1" applyFill="1" applyAlignment="1" applyProtection="1">
      <alignment horizontal="center"/>
      <protection/>
    </xf>
    <xf numFmtId="0" fontId="6" fillId="0" borderId="11" xfId="61" applyNumberFormat="1" applyFont="1" applyFill="1" applyBorder="1" applyAlignment="1" applyProtection="1">
      <alignment horizontal="center"/>
      <protection/>
    </xf>
    <xf numFmtId="0" fontId="6" fillId="0" borderId="0" xfId="60" applyFont="1" applyFill="1" applyAlignment="1" applyProtection="1">
      <alignment vertical="top" wrapText="1"/>
      <protection/>
    </xf>
    <xf numFmtId="0" fontId="0" fillId="0" borderId="0" xfId="0" applyFont="1" applyFill="1" applyAlignment="1">
      <alignment vertical="top"/>
    </xf>
    <xf numFmtId="0" fontId="6" fillId="0" borderId="0" xfId="60" applyFont="1" applyFill="1" applyBorder="1" applyAlignment="1">
      <alignment horizontal="left" vertical="top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 03-04 10-02-03" xfId="59"/>
    <cellStyle name="Normal_budget for 03-04" xfId="60"/>
    <cellStyle name="Normal_BUDGET-2000" xfId="61"/>
    <cellStyle name="Normal_budgetDocNIC02-03" xfId="62"/>
    <cellStyle name="Normal_DEMAND17" xfId="63"/>
    <cellStyle name="Normal_DEMAND5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AND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\budget%20for%202004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MAND1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93"/>
  <sheetViews>
    <sheetView tabSelected="1" view="pageBreakPreview" zoomScaleSheetLayoutView="100" zoomScalePageLayoutView="0" workbookViewId="0" topLeftCell="C371">
      <selection activeCell="N29" sqref="N29"/>
    </sheetView>
  </sheetViews>
  <sheetFormatPr defaultColWidth="12.421875" defaultRowHeight="12.75"/>
  <cols>
    <col min="1" max="1" width="6.421875" style="7" customWidth="1"/>
    <col min="2" max="2" width="8.140625" style="7" customWidth="1"/>
    <col min="3" max="3" width="34.57421875" style="2" customWidth="1"/>
    <col min="4" max="4" width="8.57421875" style="18" customWidth="1"/>
    <col min="5" max="5" width="9.421875" style="18" customWidth="1"/>
    <col min="6" max="6" width="8.421875" style="2" customWidth="1"/>
    <col min="7" max="7" width="8.57421875" style="2" customWidth="1"/>
    <col min="8" max="8" width="8.57421875" style="18" customWidth="1"/>
    <col min="9" max="9" width="8.421875" style="18" customWidth="1"/>
    <col min="10" max="10" width="8.57421875" style="18" customWidth="1"/>
    <col min="11" max="11" width="9.140625" style="18" customWidth="1"/>
    <col min="12" max="12" width="8.421875" style="18" customWidth="1"/>
    <col min="13" max="16384" width="12.421875" style="2" customWidth="1"/>
  </cols>
  <sheetData>
    <row r="1" spans="1:12" ht="12.75" customHeight="1">
      <c r="A1" s="162" t="s">
        <v>137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.75" customHeight="1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2.75" customHeight="1">
      <c r="A3" s="3"/>
      <c r="B3" s="3"/>
      <c r="C3" s="4"/>
      <c r="D3" s="5"/>
      <c r="E3" s="6"/>
      <c r="F3" s="4"/>
      <c r="G3" s="4"/>
      <c r="H3" s="5"/>
      <c r="I3" s="5"/>
      <c r="J3" s="5"/>
      <c r="K3" s="5"/>
      <c r="L3" s="5"/>
    </row>
    <row r="4" spans="3:12" ht="12.75" customHeight="1">
      <c r="C4" s="8"/>
      <c r="D4" s="9" t="s">
        <v>154</v>
      </c>
      <c r="E4" s="10"/>
      <c r="F4" s="8"/>
      <c r="G4" s="8"/>
      <c r="H4" s="11"/>
      <c r="I4" s="11"/>
      <c r="J4" s="11"/>
      <c r="K4" s="11"/>
      <c r="L4" s="11"/>
    </row>
    <row r="5" spans="4:12" ht="12.75" customHeight="1">
      <c r="D5" s="12" t="s">
        <v>1</v>
      </c>
      <c r="E5" s="10">
        <v>2029</v>
      </c>
      <c r="F5" s="13" t="s">
        <v>2</v>
      </c>
      <c r="G5" s="8"/>
      <c r="H5" s="11"/>
      <c r="I5" s="11"/>
      <c r="J5" s="11"/>
      <c r="K5" s="11"/>
      <c r="L5" s="11"/>
    </row>
    <row r="6" spans="4:12" ht="12.75" customHeight="1">
      <c r="D6" s="9" t="s">
        <v>3</v>
      </c>
      <c r="E6" s="10">
        <v>2052</v>
      </c>
      <c r="F6" s="14" t="s">
        <v>4</v>
      </c>
      <c r="G6" s="8"/>
      <c r="H6" s="11"/>
      <c r="I6" s="11"/>
      <c r="J6" s="11"/>
      <c r="K6" s="11"/>
      <c r="L6" s="11"/>
    </row>
    <row r="7" spans="4:12" ht="12.75" customHeight="1">
      <c r="D7" s="12"/>
      <c r="E7" s="10">
        <v>2053</v>
      </c>
      <c r="F7" s="14" t="s">
        <v>5</v>
      </c>
      <c r="G7" s="8"/>
      <c r="H7" s="11"/>
      <c r="I7" s="11"/>
      <c r="J7" s="11"/>
      <c r="K7" s="11"/>
      <c r="L7" s="11"/>
    </row>
    <row r="8" spans="4:12" ht="12.75" customHeight="1">
      <c r="D8" s="12"/>
      <c r="E8" s="10">
        <v>2070</v>
      </c>
      <c r="F8" s="14" t="s">
        <v>215</v>
      </c>
      <c r="G8" s="8"/>
      <c r="H8" s="11"/>
      <c r="I8" s="11"/>
      <c r="J8" s="11"/>
      <c r="K8" s="11"/>
      <c r="L8" s="11"/>
    </row>
    <row r="9" spans="4:12" ht="12.75" customHeight="1">
      <c r="D9" s="9" t="s">
        <v>156</v>
      </c>
      <c r="E9" s="10">
        <v>2245</v>
      </c>
      <c r="F9" s="15" t="s">
        <v>6</v>
      </c>
      <c r="G9" s="11"/>
      <c r="H9" s="11"/>
      <c r="I9" s="11"/>
      <c r="J9" s="11"/>
      <c r="K9" s="11"/>
      <c r="L9" s="11"/>
    </row>
    <row r="10" spans="4:12" ht="12.75" customHeight="1">
      <c r="D10" s="9" t="s">
        <v>155</v>
      </c>
      <c r="E10" s="10">
        <v>2506</v>
      </c>
      <c r="F10" s="15" t="s">
        <v>182</v>
      </c>
      <c r="G10" s="11"/>
      <c r="H10" s="11"/>
      <c r="I10" s="11"/>
      <c r="J10" s="11"/>
      <c r="K10" s="11"/>
      <c r="L10" s="11"/>
    </row>
    <row r="11" spans="4:12" ht="12.75" customHeight="1">
      <c r="D11" s="9" t="s">
        <v>7</v>
      </c>
      <c r="E11" s="10">
        <v>3451</v>
      </c>
      <c r="F11" s="15" t="s">
        <v>147</v>
      </c>
      <c r="G11" s="11"/>
      <c r="H11" s="11"/>
      <c r="I11" s="11"/>
      <c r="J11" s="11"/>
      <c r="K11" s="11"/>
      <c r="L11" s="11"/>
    </row>
    <row r="12" spans="4:12" ht="12.75" customHeight="1">
      <c r="D12" s="9"/>
      <c r="E12" s="16">
        <v>3454</v>
      </c>
      <c r="F12" s="17" t="s">
        <v>173</v>
      </c>
      <c r="G12" s="11"/>
      <c r="H12" s="11"/>
      <c r="I12" s="11"/>
      <c r="J12" s="11"/>
      <c r="K12" s="11"/>
      <c r="L12" s="11"/>
    </row>
    <row r="13" spans="4:12" ht="12.75" customHeight="1">
      <c r="D13" s="9" t="s">
        <v>157</v>
      </c>
      <c r="E13" s="10">
        <v>4059</v>
      </c>
      <c r="F13" s="15" t="s">
        <v>8</v>
      </c>
      <c r="G13" s="11"/>
      <c r="H13" s="11"/>
      <c r="I13" s="11"/>
      <c r="J13" s="11"/>
      <c r="K13" s="11"/>
      <c r="L13" s="11"/>
    </row>
    <row r="14" spans="4:12" ht="12.75" customHeight="1">
      <c r="D14" s="128" t="s">
        <v>253</v>
      </c>
      <c r="E14" s="10"/>
      <c r="F14" s="15"/>
      <c r="G14" s="11"/>
      <c r="H14" s="11"/>
      <c r="I14" s="11"/>
      <c r="J14" s="11"/>
      <c r="K14" s="11"/>
      <c r="L14" s="11"/>
    </row>
    <row r="15" spans="4:12" ht="12.75" customHeight="1">
      <c r="D15" s="128" t="s">
        <v>254</v>
      </c>
      <c r="E15" s="124">
        <v>4215</v>
      </c>
      <c r="F15" s="126" t="s">
        <v>250</v>
      </c>
      <c r="G15" s="11"/>
      <c r="H15" s="11"/>
      <c r="I15" s="11"/>
      <c r="J15" s="11"/>
      <c r="K15" s="11"/>
      <c r="L15" s="11"/>
    </row>
    <row r="16" spans="4:12" ht="12.75" customHeight="1">
      <c r="D16" s="9" t="s">
        <v>251</v>
      </c>
      <c r="E16" s="124"/>
      <c r="F16" s="126"/>
      <c r="G16" s="11"/>
      <c r="H16" s="11"/>
      <c r="I16" s="11"/>
      <c r="J16" s="11"/>
      <c r="K16" s="11"/>
      <c r="L16" s="11"/>
    </row>
    <row r="17" spans="4:12" ht="12.75" customHeight="1">
      <c r="D17" s="128" t="s">
        <v>252</v>
      </c>
      <c r="E17" s="125">
        <v>5054</v>
      </c>
      <c r="F17" s="127" t="s">
        <v>235</v>
      </c>
      <c r="G17" s="11"/>
      <c r="H17" s="11"/>
      <c r="I17" s="11"/>
      <c r="J17" s="11"/>
      <c r="K17" s="11"/>
      <c r="L17" s="11"/>
    </row>
    <row r="18" spans="4:12" ht="12.75" customHeight="1">
      <c r="D18" s="9"/>
      <c r="E18" s="10"/>
      <c r="F18" s="15"/>
      <c r="G18" s="11"/>
      <c r="H18" s="11"/>
      <c r="I18" s="11"/>
      <c r="J18" s="11"/>
      <c r="K18" s="11"/>
      <c r="L18" s="11"/>
    </row>
    <row r="19" spans="1:12" ht="12.75" customHeight="1">
      <c r="A19" s="13" t="s">
        <v>222</v>
      </c>
      <c r="E19" s="19"/>
      <c r="F19" s="11"/>
      <c r="G19" s="11"/>
      <c r="H19" s="11"/>
      <c r="I19" s="11"/>
      <c r="J19" s="11"/>
      <c r="K19" s="11"/>
      <c r="L19" s="11"/>
    </row>
    <row r="20" spans="4:7" ht="12.75" customHeight="1">
      <c r="D20" s="20"/>
      <c r="E20" s="21" t="s">
        <v>148</v>
      </c>
      <c r="F20" s="21" t="s">
        <v>149</v>
      </c>
      <c r="G20" s="21" t="s">
        <v>16</v>
      </c>
    </row>
    <row r="21" spans="4:7" ht="12.75" customHeight="1">
      <c r="D21" s="22" t="s">
        <v>9</v>
      </c>
      <c r="E21" s="6">
        <f>L325</f>
        <v>3385317</v>
      </c>
      <c r="F21" s="134">
        <f>L375</f>
        <v>2171100</v>
      </c>
      <c r="G21" s="6">
        <f>F21+E21</f>
        <v>5556417</v>
      </c>
    </row>
    <row r="22" spans="1:7" ht="12.75" customHeight="1">
      <c r="A22" s="13" t="s">
        <v>150</v>
      </c>
      <c r="C22" s="14"/>
      <c r="F22" s="18"/>
      <c r="G22" s="18"/>
    </row>
    <row r="23" spans="3:12" ht="13.5">
      <c r="C23" s="23"/>
      <c r="D23" s="24"/>
      <c r="E23" s="24"/>
      <c r="F23" s="24"/>
      <c r="G23" s="24"/>
      <c r="H23" s="24"/>
      <c r="I23" s="25"/>
      <c r="J23" s="26"/>
      <c r="K23" s="27"/>
      <c r="L23" s="1" t="s">
        <v>221</v>
      </c>
    </row>
    <row r="24" spans="1:12" s="31" customFormat="1" ht="12.75">
      <c r="A24" s="28"/>
      <c r="B24" s="29"/>
      <c r="C24" s="30"/>
      <c r="D24" s="165" t="s">
        <v>10</v>
      </c>
      <c r="E24" s="165"/>
      <c r="F24" s="164" t="s">
        <v>11</v>
      </c>
      <c r="G24" s="164"/>
      <c r="H24" s="164" t="s">
        <v>12</v>
      </c>
      <c r="I24" s="164"/>
      <c r="J24" s="164" t="s">
        <v>11</v>
      </c>
      <c r="K24" s="164"/>
      <c r="L24" s="164"/>
    </row>
    <row r="25" spans="1:12" s="31" customFormat="1" ht="12.75">
      <c r="A25" s="32"/>
      <c r="B25" s="33"/>
      <c r="C25" s="34" t="s">
        <v>13</v>
      </c>
      <c r="D25" s="163" t="s">
        <v>172</v>
      </c>
      <c r="E25" s="163"/>
      <c r="F25" s="163" t="s">
        <v>211</v>
      </c>
      <c r="G25" s="163"/>
      <c r="H25" s="163" t="s">
        <v>211</v>
      </c>
      <c r="I25" s="163"/>
      <c r="J25" s="163" t="s">
        <v>223</v>
      </c>
      <c r="K25" s="163"/>
      <c r="L25" s="163"/>
    </row>
    <row r="26" spans="1:12" s="31" customFormat="1" ht="12.75">
      <c r="A26" s="35"/>
      <c r="B26" s="36"/>
      <c r="C26" s="37"/>
      <c r="D26" s="38" t="s">
        <v>14</v>
      </c>
      <c r="E26" s="38" t="s">
        <v>15</v>
      </c>
      <c r="F26" s="38" t="s">
        <v>14</v>
      </c>
      <c r="G26" s="38" t="s">
        <v>15</v>
      </c>
      <c r="H26" s="38" t="s">
        <v>14</v>
      </c>
      <c r="I26" s="38" t="s">
        <v>15</v>
      </c>
      <c r="J26" s="38" t="s">
        <v>14</v>
      </c>
      <c r="K26" s="38" t="s">
        <v>15</v>
      </c>
      <c r="L26" s="38" t="s">
        <v>16</v>
      </c>
    </row>
    <row r="27" spans="1:12" s="31" customFormat="1" ht="12.75">
      <c r="A27" s="32"/>
      <c r="B27" s="33"/>
      <c r="C27" s="30"/>
      <c r="D27" s="39"/>
      <c r="E27" s="39"/>
      <c r="F27" s="39"/>
      <c r="G27" s="39"/>
      <c r="H27" s="39"/>
      <c r="I27" s="39"/>
      <c r="J27" s="39"/>
      <c r="K27" s="39"/>
      <c r="L27" s="39"/>
    </row>
    <row r="28" spans="3:12" ht="12.75">
      <c r="C28" s="40" t="s">
        <v>17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7" ht="12.75">
      <c r="A29" s="7" t="s">
        <v>18</v>
      </c>
      <c r="B29" s="41">
        <v>2029</v>
      </c>
      <c r="C29" s="40" t="s">
        <v>2</v>
      </c>
      <c r="F29" s="18"/>
      <c r="G29" s="18"/>
    </row>
    <row r="30" spans="2:7" ht="12.75">
      <c r="B30" s="42">
        <v>0.001</v>
      </c>
      <c r="C30" s="40" t="s">
        <v>19</v>
      </c>
      <c r="F30" s="18"/>
      <c r="G30" s="18"/>
    </row>
    <row r="31" spans="2:7" ht="12.75">
      <c r="B31" s="43">
        <v>0.44</v>
      </c>
      <c r="C31" s="44" t="s">
        <v>20</v>
      </c>
      <c r="F31" s="18"/>
      <c r="G31" s="18"/>
    </row>
    <row r="32" spans="1:12" ht="12.75">
      <c r="A32" s="3"/>
      <c r="B32" s="139" t="s">
        <v>21</v>
      </c>
      <c r="C32" s="45" t="s">
        <v>56</v>
      </c>
      <c r="D32" s="140">
        <v>495</v>
      </c>
      <c r="E32" s="140">
        <v>15874</v>
      </c>
      <c r="F32" s="132">
        <v>414</v>
      </c>
      <c r="G32" s="140">
        <v>15978</v>
      </c>
      <c r="H32" s="140">
        <v>414</v>
      </c>
      <c r="I32" s="140">
        <v>29278</v>
      </c>
      <c r="J32" s="132">
        <v>279</v>
      </c>
      <c r="K32" s="140">
        <f>50890-26233</f>
        <v>24657</v>
      </c>
      <c r="L32" s="9">
        <f>SUM(J32:K32)</f>
        <v>24936</v>
      </c>
    </row>
    <row r="33" spans="1:12" ht="12.75">
      <c r="A33" s="3"/>
      <c r="B33" s="139" t="s">
        <v>22</v>
      </c>
      <c r="C33" s="45" t="s">
        <v>23</v>
      </c>
      <c r="D33" s="46">
        <v>0</v>
      </c>
      <c r="E33" s="140">
        <v>186</v>
      </c>
      <c r="F33" s="46">
        <v>0</v>
      </c>
      <c r="G33" s="140">
        <v>180</v>
      </c>
      <c r="H33" s="46">
        <v>0</v>
      </c>
      <c r="I33" s="140">
        <v>180</v>
      </c>
      <c r="J33" s="46">
        <v>0</v>
      </c>
      <c r="K33" s="140">
        <v>180</v>
      </c>
      <c r="L33" s="9">
        <f>SUM(J33:K33)</f>
        <v>180</v>
      </c>
    </row>
    <row r="34" spans="1:12" ht="12.75">
      <c r="A34" s="3"/>
      <c r="B34" s="139" t="s">
        <v>24</v>
      </c>
      <c r="C34" s="45" t="s">
        <v>25</v>
      </c>
      <c r="D34" s="46">
        <v>0</v>
      </c>
      <c r="E34" s="140">
        <v>2059</v>
      </c>
      <c r="F34" s="46">
        <v>0</v>
      </c>
      <c r="G34" s="140">
        <v>1080</v>
      </c>
      <c r="H34" s="46">
        <v>0</v>
      </c>
      <c r="I34" s="140">
        <v>1204</v>
      </c>
      <c r="J34" s="46">
        <v>0</v>
      </c>
      <c r="K34" s="140">
        <f>1180+2000</f>
        <v>3180</v>
      </c>
      <c r="L34" s="9">
        <f>SUM(J34:K34)</f>
        <v>3180</v>
      </c>
    </row>
    <row r="35" spans="1:12" ht="12.75">
      <c r="A35" s="3"/>
      <c r="B35" s="139" t="s">
        <v>26</v>
      </c>
      <c r="C35" s="45" t="s">
        <v>27</v>
      </c>
      <c r="D35" s="49">
        <v>0</v>
      </c>
      <c r="E35" s="48">
        <v>250</v>
      </c>
      <c r="F35" s="49">
        <v>0</v>
      </c>
      <c r="G35" s="48">
        <v>5000</v>
      </c>
      <c r="H35" s="49">
        <v>0</v>
      </c>
      <c r="I35" s="48">
        <v>11739</v>
      </c>
      <c r="J35" s="49">
        <v>0</v>
      </c>
      <c r="K35" s="48">
        <v>5150</v>
      </c>
      <c r="L35" s="48">
        <f>SUM(J35:K35)</f>
        <v>5150</v>
      </c>
    </row>
    <row r="36" spans="1:12" ht="12.75">
      <c r="A36" s="3" t="s">
        <v>16</v>
      </c>
      <c r="B36" s="50">
        <v>0.44</v>
      </c>
      <c r="C36" s="45" t="s">
        <v>20</v>
      </c>
      <c r="D36" s="51">
        <f aca="true" t="shared" si="0" ref="D36:L36">SUM(D32:D35)</f>
        <v>495</v>
      </c>
      <c r="E36" s="51">
        <f t="shared" si="0"/>
        <v>18369</v>
      </c>
      <c r="F36" s="74">
        <f t="shared" si="0"/>
        <v>414</v>
      </c>
      <c r="G36" s="51">
        <f t="shared" si="0"/>
        <v>22238</v>
      </c>
      <c r="H36" s="51">
        <f t="shared" si="0"/>
        <v>414</v>
      </c>
      <c r="I36" s="51">
        <f t="shared" si="0"/>
        <v>42401</v>
      </c>
      <c r="J36" s="74">
        <f t="shared" si="0"/>
        <v>279</v>
      </c>
      <c r="K36" s="51">
        <f t="shared" si="0"/>
        <v>33167</v>
      </c>
      <c r="L36" s="51">
        <f t="shared" si="0"/>
        <v>33446</v>
      </c>
    </row>
    <row r="37" spans="1:12" ht="12.75">
      <c r="A37" s="57" t="s">
        <v>16</v>
      </c>
      <c r="B37" s="78">
        <v>0.001</v>
      </c>
      <c r="C37" s="66" t="s">
        <v>19</v>
      </c>
      <c r="D37" s="51">
        <f aca="true" t="shared" si="1" ref="D37:L37">D36</f>
        <v>495</v>
      </c>
      <c r="E37" s="51">
        <f t="shared" si="1"/>
        <v>18369</v>
      </c>
      <c r="F37" s="74">
        <f>F36</f>
        <v>414</v>
      </c>
      <c r="G37" s="51">
        <f>G36</f>
        <v>22238</v>
      </c>
      <c r="H37" s="51">
        <f t="shared" si="1"/>
        <v>414</v>
      </c>
      <c r="I37" s="51">
        <f t="shared" si="1"/>
        <v>42401</v>
      </c>
      <c r="J37" s="74">
        <f t="shared" si="1"/>
        <v>279</v>
      </c>
      <c r="K37" s="51">
        <f t="shared" si="1"/>
        <v>33167</v>
      </c>
      <c r="L37" s="51">
        <f t="shared" si="1"/>
        <v>33446</v>
      </c>
    </row>
    <row r="38" spans="1:12" ht="0.75" customHeight="1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3"/>
      <c r="B39" s="53">
        <v>0.101</v>
      </c>
      <c r="C39" s="54" t="s">
        <v>28</v>
      </c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2.75">
      <c r="A40" s="3"/>
      <c r="B40" s="3">
        <v>60</v>
      </c>
      <c r="C40" s="45" t="s">
        <v>163</v>
      </c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2.75">
      <c r="A41" s="3"/>
      <c r="B41" s="3">
        <v>45</v>
      </c>
      <c r="C41" s="45" t="s">
        <v>29</v>
      </c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12.75">
      <c r="A42" s="3"/>
      <c r="B42" s="139" t="s">
        <v>30</v>
      </c>
      <c r="C42" s="45" t="s">
        <v>56</v>
      </c>
      <c r="D42" s="49">
        <v>0</v>
      </c>
      <c r="E42" s="47">
        <v>17077</v>
      </c>
      <c r="F42" s="49">
        <v>0</v>
      </c>
      <c r="G42" s="47">
        <v>17029</v>
      </c>
      <c r="H42" s="49">
        <v>0</v>
      </c>
      <c r="I42" s="47">
        <v>17029</v>
      </c>
      <c r="J42" s="49">
        <v>0</v>
      </c>
      <c r="K42" s="47">
        <f>20684+11823</f>
        <v>32507</v>
      </c>
      <c r="L42" s="55">
        <f>SUM(J42:K42)</f>
        <v>32507</v>
      </c>
    </row>
    <row r="43" spans="1:12" ht="12.75">
      <c r="A43" s="3"/>
      <c r="B43" s="139" t="s">
        <v>31</v>
      </c>
      <c r="C43" s="45" t="s">
        <v>23</v>
      </c>
      <c r="D43" s="49">
        <v>0</v>
      </c>
      <c r="E43" s="47">
        <v>91</v>
      </c>
      <c r="F43" s="49">
        <v>0</v>
      </c>
      <c r="G43" s="47">
        <v>99</v>
      </c>
      <c r="H43" s="49">
        <v>0</v>
      </c>
      <c r="I43" s="47">
        <v>99</v>
      </c>
      <c r="J43" s="49">
        <v>0</v>
      </c>
      <c r="K43" s="47">
        <v>107</v>
      </c>
      <c r="L43" s="55">
        <f>SUM(J43:K43)</f>
        <v>107</v>
      </c>
    </row>
    <row r="44" spans="1:12" ht="13.5" customHeight="1">
      <c r="A44" s="3"/>
      <c r="B44" s="139" t="s">
        <v>32</v>
      </c>
      <c r="C44" s="45" t="s">
        <v>25</v>
      </c>
      <c r="D44" s="49">
        <v>0</v>
      </c>
      <c r="E44" s="47">
        <v>620</v>
      </c>
      <c r="F44" s="49">
        <v>0</v>
      </c>
      <c r="G44" s="47">
        <v>725</v>
      </c>
      <c r="H44" s="49">
        <v>0</v>
      </c>
      <c r="I44" s="47">
        <v>725</v>
      </c>
      <c r="J44" s="49">
        <v>0</v>
      </c>
      <c r="K44" s="47">
        <v>790</v>
      </c>
      <c r="L44" s="62">
        <f>SUM(J44:K44)</f>
        <v>790</v>
      </c>
    </row>
    <row r="45" spans="1:12" ht="13.5" customHeight="1">
      <c r="A45" s="3" t="s">
        <v>16</v>
      </c>
      <c r="B45" s="3">
        <v>45</v>
      </c>
      <c r="C45" s="45" t="s">
        <v>29</v>
      </c>
      <c r="D45" s="52">
        <f aca="true" t="shared" si="2" ref="D45:J45">SUM(D42:D44)</f>
        <v>0</v>
      </c>
      <c r="E45" s="51">
        <f t="shared" si="2"/>
        <v>17788</v>
      </c>
      <c r="F45" s="52">
        <f>SUM(F42:F44)</f>
        <v>0</v>
      </c>
      <c r="G45" s="51">
        <f>SUM(G42:G44)</f>
        <v>17853</v>
      </c>
      <c r="H45" s="52">
        <f t="shared" si="2"/>
        <v>0</v>
      </c>
      <c r="I45" s="51">
        <f t="shared" si="2"/>
        <v>17853</v>
      </c>
      <c r="J45" s="52">
        <f t="shared" si="2"/>
        <v>0</v>
      </c>
      <c r="K45" s="51">
        <f>SUM(K42:K44)</f>
        <v>33404</v>
      </c>
      <c r="L45" s="51">
        <f>SUM(L42:L44)</f>
        <v>33404</v>
      </c>
    </row>
    <row r="46" spans="1:12" ht="13.5" customHeight="1">
      <c r="A46" s="3"/>
      <c r="B46" s="3"/>
      <c r="C46" s="45"/>
      <c r="D46" s="55"/>
      <c r="E46" s="55"/>
      <c r="F46" s="55"/>
      <c r="G46" s="55"/>
      <c r="H46" s="55"/>
      <c r="I46" s="55"/>
      <c r="J46" s="55"/>
      <c r="K46" s="55"/>
      <c r="L46" s="55"/>
    </row>
    <row r="47" spans="1:12" ht="13.5" customHeight="1">
      <c r="A47" s="3"/>
      <c r="B47" s="3">
        <v>46</v>
      </c>
      <c r="C47" s="45" t="s">
        <v>33</v>
      </c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3.5" customHeight="1">
      <c r="A48" s="3"/>
      <c r="B48" s="139" t="s">
        <v>34</v>
      </c>
      <c r="C48" s="45" t="s">
        <v>56</v>
      </c>
      <c r="D48" s="46">
        <v>0</v>
      </c>
      <c r="E48" s="140">
        <v>11957</v>
      </c>
      <c r="F48" s="46">
        <v>0</v>
      </c>
      <c r="G48" s="140">
        <v>11779</v>
      </c>
      <c r="H48" s="46">
        <v>0</v>
      </c>
      <c r="I48" s="140">
        <f>11779-263</f>
        <v>11516</v>
      </c>
      <c r="J48" s="46">
        <v>0</v>
      </c>
      <c r="K48" s="140">
        <f>12203+5174</f>
        <v>17377</v>
      </c>
      <c r="L48" s="9">
        <f>SUM(J48:K48)</f>
        <v>17377</v>
      </c>
    </row>
    <row r="49" spans="1:12" ht="13.5" customHeight="1">
      <c r="A49" s="3"/>
      <c r="B49" s="139" t="s">
        <v>35</v>
      </c>
      <c r="C49" s="45" t="s">
        <v>23</v>
      </c>
      <c r="D49" s="46">
        <v>0</v>
      </c>
      <c r="E49" s="140">
        <v>90</v>
      </c>
      <c r="F49" s="46">
        <v>0</v>
      </c>
      <c r="G49" s="140">
        <v>90</v>
      </c>
      <c r="H49" s="46">
        <v>0</v>
      </c>
      <c r="I49" s="140">
        <v>90</v>
      </c>
      <c r="J49" s="46">
        <v>0</v>
      </c>
      <c r="K49" s="140">
        <v>90</v>
      </c>
      <c r="L49" s="9">
        <f>SUM(J49:K49)</f>
        <v>90</v>
      </c>
    </row>
    <row r="50" spans="1:12" ht="13.5" customHeight="1">
      <c r="A50" s="3"/>
      <c r="B50" s="139" t="s">
        <v>36</v>
      </c>
      <c r="C50" s="45" t="s">
        <v>25</v>
      </c>
      <c r="D50" s="49">
        <v>0</v>
      </c>
      <c r="E50" s="47">
        <v>360</v>
      </c>
      <c r="F50" s="46">
        <v>0</v>
      </c>
      <c r="G50" s="140">
        <v>400</v>
      </c>
      <c r="H50" s="46">
        <v>0</v>
      </c>
      <c r="I50" s="47">
        <v>400</v>
      </c>
      <c r="J50" s="46">
        <v>0</v>
      </c>
      <c r="K50" s="140">
        <v>436</v>
      </c>
      <c r="L50" s="62">
        <f>SUM(J50:K50)</f>
        <v>436</v>
      </c>
    </row>
    <row r="51" spans="1:12" ht="13.5" customHeight="1">
      <c r="A51" s="3" t="s">
        <v>16</v>
      </c>
      <c r="B51" s="3">
        <v>46</v>
      </c>
      <c r="C51" s="45" t="s">
        <v>33</v>
      </c>
      <c r="D51" s="52">
        <f aca="true" t="shared" si="3" ref="D51:L51">SUM(D48:D50)</f>
        <v>0</v>
      </c>
      <c r="E51" s="51">
        <f t="shared" si="3"/>
        <v>12407</v>
      </c>
      <c r="F51" s="52">
        <f>SUM(F48:F50)</f>
        <v>0</v>
      </c>
      <c r="G51" s="51">
        <f>SUM(G48:G50)</f>
        <v>12269</v>
      </c>
      <c r="H51" s="52">
        <f t="shared" si="3"/>
        <v>0</v>
      </c>
      <c r="I51" s="51">
        <f t="shared" si="3"/>
        <v>12006</v>
      </c>
      <c r="J51" s="52">
        <f t="shared" si="3"/>
        <v>0</v>
      </c>
      <c r="K51" s="51">
        <f>SUM(K48:K50)</f>
        <v>17903</v>
      </c>
      <c r="L51" s="51">
        <f t="shared" si="3"/>
        <v>17903</v>
      </c>
    </row>
    <row r="52" spans="1:12" ht="13.5" customHeight="1">
      <c r="A52" s="3"/>
      <c r="B52" s="3"/>
      <c r="C52" s="4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3.5" customHeight="1">
      <c r="A53" s="3"/>
      <c r="B53" s="3">
        <v>47</v>
      </c>
      <c r="C53" s="45" t="s">
        <v>37</v>
      </c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3.5" customHeight="1">
      <c r="A54" s="3"/>
      <c r="B54" s="139" t="s">
        <v>38</v>
      </c>
      <c r="C54" s="45" t="s">
        <v>56</v>
      </c>
      <c r="D54" s="46">
        <v>0</v>
      </c>
      <c r="E54" s="140">
        <v>6253</v>
      </c>
      <c r="F54" s="46">
        <v>0</v>
      </c>
      <c r="G54" s="140">
        <v>7332</v>
      </c>
      <c r="H54" s="46">
        <v>0</v>
      </c>
      <c r="I54" s="140">
        <f>7332-49</f>
        <v>7283</v>
      </c>
      <c r="J54" s="46">
        <v>0</v>
      </c>
      <c r="K54" s="140">
        <f>7801+2802</f>
        <v>10603</v>
      </c>
      <c r="L54" s="9">
        <f>SUM(J54:K54)</f>
        <v>10603</v>
      </c>
    </row>
    <row r="55" spans="1:12" ht="13.5" customHeight="1">
      <c r="A55" s="3"/>
      <c r="B55" s="139" t="s">
        <v>39</v>
      </c>
      <c r="C55" s="45" t="s">
        <v>23</v>
      </c>
      <c r="D55" s="46">
        <v>0</v>
      </c>
      <c r="E55" s="140">
        <v>179</v>
      </c>
      <c r="F55" s="46">
        <v>0</v>
      </c>
      <c r="G55" s="140">
        <v>180</v>
      </c>
      <c r="H55" s="46">
        <v>0</v>
      </c>
      <c r="I55" s="140">
        <v>180</v>
      </c>
      <c r="J55" s="46">
        <v>0</v>
      </c>
      <c r="K55" s="140">
        <v>200</v>
      </c>
      <c r="L55" s="9">
        <f>SUM(J55:K55)</f>
        <v>200</v>
      </c>
    </row>
    <row r="56" spans="1:12" ht="13.5" customHeight="1">
      <c r="A56" s="3"/>
      <c r="B56" s="139" t="s">
        <v>40</v>
      </c>
      <c r="C56" s="45" t="s">
        <v>25</v>
      </c>
      <c r="D56" s="49">
        <v>0</v>
      </c>
      <c r="E56" s="47">
        <v>135</v>
      </c>
      <c r="F56" s="46">
        <v>0</v>
      </c>
      <c r="G56" s="140">
        <v>150</v>
      </c>
      <c r="H56" s="46">
        <v>0</v>
      </c>
      <c r="I56" s="47">
        <v>150</v>
      </c>
      <c r="J56" s="46">
        <v>0</v>
      </c>
      <c r="K56" s="140">
        <v>163</v>
      </c>
      <c r="L56" s="55">
        <f>SUM(J56:K56)</f>
        <v>163</v>
      </c>
    </row>
    <row r="57" spans="1:12" ht="13.5" customHeight="1">
      <c r="A57" s="3" t="s">
        <v>16</v>
      </c>
      <c r="B57" s="3">
        <v>47</v>
      </c>
      <c r="C57" s="45" t="s">
        <v>37</v>
      </c>
      <c r="D57" s="52">
        <f aca="true" t="shared" si="4" ref="D57:L57">SUM(D54:D56)</f>
        <v>0</v>
      </c>
      <c r="E57" s="51">
        <f t="shared" si="4"/>
        <v>6567</v>
      </c>
      <c r="F57" s="52">
        <f>SUM(F54:F56)</f>
        <v>0</v>
      </c>
      <c r="G57" s="51">
        <f>SUM(G54:G56)</f>
        <v>7662</v>
      </c>
      <c r="H57" s="52">
        <f t="shared" si="4"/>
        <v>0</v>
      </c>
      <c r="I57" s="51">
        <f t="shared" si="4"/>
        <v>7613</v>
      </c>
      <c r="J57" s="52">
        <f t="shared" si="4"/>
        <v>0</v>
      </c>
      <c r="K57" s="51">
        <f>SUM(K54:K56)</f>
        <v>10966</v>
      </c>
      <c r="L57" s="51">
        <f t="shared" si="4"/>
        <v>10966</v>
      </c>
    </row>
    <row r="58" spans="1:12" ht="13.5" customHeight="1">
      <c r="A58" s="3"/>
      <c r="B58" s="3"/>
      <c r="C58" s="45"/>
      <c r="D58" s="55"/>
      <c r="E58" s="55"/>
      <c r="F58" s="55"/>
      <c r="G58" s="55"/>
      <c r="H58" s="55"/>
      <c r="I58" s="55"/>
      <c r="J58" s="55"/>
      <c r="K58" s="55"/>
      <c r="L58" s="55"/>
    </row>
    <row r="59" spans="1:12" ht="13.5" customHeight="1">
      <c r="A59" s="3"/>
      <c r="B59" s="3">
        <v>48</v>
      </c>
      <c r="C59" s="45" t="s">
        <v>41</v>
      </c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3.5" customHeight="1">
      <c r="A60" s="3"/>
      <c r="B60" s="139" t="s">
        <v>42</v>
      </c>
      <c r="C60" s="45" t="s">
        <v>56</v>
      </c>
      <c r="D60" s="46">
        <v>0</v>
      </c>
      <c r="E60" s="140">
        <v>12617</v>
      </c>
      <c r="F60" s="46">
        <v>0</v>
      </c>
      <c r="G60" s="140">
        <v>16520</v>
      </c>
      <c r="H60" s="46">
        <v>0</v>
      </c>
      <c r="I60" s="140">
        <f>16520-3504</f>
        <v>13016</v>
      </c>
      <c r="J60" s="46">
        <v>0</v>
      </c>
      <c r="K60" s="140">
        <f>14428+6434</f>
        <v>20862</v>
      </c>
      <c r="L60" s="9">
        <f>SUM(J60:K60)</f>
        <v>20862</v>
      </c>
    </row>
    <row r="61" spans="1:12" ht="13.5" customHeight="1">
      <c r="A61" s="3"/>
      <c r="B61" s="139" t="s">
        <v>43</v>
      </c>
      <c r="C61" s="45" t="s">
        <v>23</v>
      </c>
      <c r="D61" s="46">
        <v>0</v>
      </c>
      <c r="E61" s="140">
        <v>224</v>
      </c>
      <c r="F61" s="46">
        <v>0</v>
      </c>
      <c r="G61" s="140">
        <v>225</v>
      </c>
      <c r="H61" s="46">
        <v>0</v>
      </c>
      <c r="I61" s="140">
        <v>225</v>
      </c>
      <c r="J61" s="46">
        <v>0</v>
      </c>
      <c r="K61" s="140">
        <v>248</v>
      </c>
      <c r="L61" s="9">
        <f>SUM(J61:K61)</f>
        <v>248</v>
      </c>
    </row>
    <row r="62" spans="1:12" ht="13.5" customHeight="1">
      <c r="A62" s="3"/>
      <c r="B62" s="139" t="s">
        <v>44</v>
      </c>
      <c r="C62" s="45" t="s">
        <v>25</v>
      </c>
      <c r="D62" s="49">
        <v>0</v>
      </c>
      <c r="E62" s="47">
        <v>540</v>
      </c>
      <c r="F62" s="46">
        <v>0</v>
      </c>
      <c r="G62" s="140">
        <v>620</v>
      </c>
      <c r="H62" s="46">
        <v>0</v>
      </c>
      <c r="I62" s="47">
        <v>620</v>
      </c>
      <c r="J62" s="46">
        <v>0</v>
      </c>
      <c r="K62" s="140">
        <v>675</v>
      </c>
      <c r="L62" s="55">
        <f>SUM(J62:K62)</f>
        <v>675</v>
      </c>
    </row>
    <row r="63" spans="1:12" ht="13.5" customHeight="1">
      <c r="A63" s="3" t="s">
        <v>16</v>
      </c>
      <c r="B63" s="3">
        <v>48</v>
      </c>
      <c r="C63" s="45" t="s">
        <v>41</v>
      </c>
      <c r="D63" s="52">
        <f aca="true" t="shared" si="5" ref="D63:L63">SUM(D60:D62)</f>
        <v>0</v>
      </c>
      <c r="E63" s="51">
        <f t="shared" si="5"/>
        <v>13381</v>
      </c>
      <c r="F63" s="52">
        <f>SUM(F60:F62)</f>
        <v>0</v>
      </c>
      <c r="G63" s="51">
        <f>SUM(G60:G62)</f>
        <v>17365</v>
      </c>
      <c r="H63" s="52">
        <f t="shared" si="5"/>
        <v>0</v>
      </c>
      <c r="I63" s="51">
        <f t="shared" si="5"/>
        <v>13861</v>
      </c>
      <c r="J63" s="52">
        <f t="shared" si="5"/>
        <v>0</v>
      </c>
      <c r="K63" s="51">
        <f t="shared" si="5"/>
        <v>21785</v>
      </c>
      <c r="L63" s="51">
        <f t="shared" si="5"/>
        <v>21785</v>
      </c>
    </row>
    <row r="64" spans="1:12" ht="13.5" customHeight="1">
      <c r="A64" s="3" t="s">
        <v>16</v>
      </c>
      <c r="B64" s="3">
        <v>60</v>
      </c>
      <c r="C64" s="45" t="s">
        <v>163</v>
      </c>
      <c r="D64" s="59">
        <f aca="true" t="shared" si="6" ref="D64:K64">D65</f>
        <v>0</v>
      </c>
      <c r="E64" s="61">
        <f t="shared" si="6"/>
        <v>50143</v>
      </c>
      <c r="F64" s="59">
        <f t="shared" si="6"/>
        <v>0</v>
      </c>
      <c r="G64" s="61">
        <f t="shared" si="6"/>
        <v>55149</v>
      </c>
      <c r="H64" s="59">
        <f t="shared" si="6"/>
        <v>0</v>
      </c>
      <c r="I64" s="61">
        <f t="shared" si="6"/>
        <v>51333</v>
      </c>
      <c r="J64" s="59">
        <f t="shared" si="6"/>
        <v>0</v>
      </c>
      <c r="K64" s="61">
        <f t="shared" si="6"/>
        <v>84058</v>
      </c>
      <c r="L64" s="61">
        <f>L65</f>
        <v>84058</v>
      </c>
    </row>
    <row r="65" spans="1:12" ht="13.5" customHeight="1">
      <c r="A65" s="3" t="s">
        <v>16</v>
      </c>
      <c r="B65" s="53">
        <v>0.101</v>
      </c>
      <c r="C65" s="54" t="s">
        <v>28</v>
      </c>
      <c r="D65" s="59">
        <f aca="true" t="shared" si="7" ref="D65:J65">D63+D57+D51+D45</f>
        <v>0</v>
      </c>
      <c r="E65" s="60">
        <f t="shared" si="7"/>
        <v>50143</v>
      </c>
      <c r="F65" s="59">
        <f>F63+F57+F51+F45</f>
        <v>0</v>
      </c>
      <c r="G65" s="60">
        <f>G63+G57+G51+G45</f>
        <v>55149</v>
      </c>
      <c r="H65" s="59">
        <f t="shared" si="7"/>
        <v>0</v>
      </c>
      <c r="I65" s="60">
        <f t="shared" si="7"/>
        <v>51333</v>
      </c>
      <c r="J65" s="59">
        <f t="shared" si="7"/>
        <v>0</v>
      </c>
      <c r="K65" s="60">
        <f>K63+K57+K51+K45</f>
        <v>84058</v>
      </c>
      <c r="L65" s="60">
        <f>L63+L57+L51+L45</f>
        <v>84058</v>
      </c>
    </row>
    <row r="66" spans="1:12" ht="13.5" customHeight="1">
      <c r="A66" s="3"/>
      <c r="B66" s="65"/>
      <c r="C66" s="54"/>
      <c r="D66" s="55"/>
      <c r="E66" s="55"/>
      <c r="F66" s="55"/>
      <c r="G66" s="55"/>
      <c r="H66" s="55"/>
      <c r="I66" s="55"/>
      <c r="J66" s="55"/>
      <c r="K66" s="55"/>
      <c r="L66" s="55"/>
    </row>
    <row r="67" spans="1:12" ht="13.5" customHeight="1">
      <c r="A67" s="3"/>
      <c r="B67" s="53">
        <v>0.103</v>
      </c>
      <c r="C67" s="54" t="s">
        <v>45</v>
      </c>
      <c r="D67" s="55"/>
      <c r="E67" s="55"/>
      <c r="F67" s="55"/>
      <c r="G67" s="55"/>
      <c r="H67" s="55"/>
      <c r="I67" s="55"/>
      <c r="J67" s="55"/>
      <c r="K67" s="55"/>
      <c r="L67" s="55"/>
    </row>
    <row r="68" spans="1:12" ht="13.5" customHeight="1">
      <c r="A68" s="3"/>
      <c r="B68" s="3">
        <v>61</v>
      </c>
      <c r="C68" s="45" t="s">
        <v>45</v>
      </c>
      <c r="D68" s="56"/>
      <c r="E68" s="56"/>
      <c r="F68" s="56"/>
      <c r="G68" s="56"/>
      <c r="H68" s="56"/>
      <c r="I68" s="56"/>
      <c r="J68" s="56"/>
      <c r="K68" s="56"/>
      <c r="L68" s="56"/>
    </row>
    <row r="69" spans="1:12" ht="13.5" customHeight="1">
      <c r="A69" s="3"/>
      <c r="B69" s="139" t="s">
        <v>46</v>
      </c>
      <c r="C69" s="45" t="s">
        <v>56</v>
      </c>
      <c r="D69" s="49">
        <v>0</v>
      </c>
      <c r="E69" s="47">
        <v>6189</v>
      </c>
      <c r="F69" s="49">
        <v>0</v>
      </c>
      <c r="G69" s="47">
        <v>5742</v>
      </c>
      <c r="H69" s="49">
        <v>0</v>
      </c>
      <c r="I69" s="47">
        <v>5742</v>
      </c>
      <c r="J69" s="49">
        <v>0</v>
      </c>
      <c r="K69" s="47">
        <v>7468</v>
      </c>
      <c r="L69" s="55">
        <f>SUM(J69:K69)</f>
        <v>7468</v>
      </c>
    </row>
    <row r="70" spans="1:12" ht="13.5" customHeight="1">
      <c r="A70" s="57"/>
      <c r="B70" s="141" t="s">
        <v>47</v>
      </c>
      <c r="C70" s="58" t="s">
        <v>23</v>
      </c>
      <c r="D70" s="59">
        <v>0</v>
      </c>
      <c r="E70" s="60">
        <v>135</v>
      </c>
      <c r="F70" s="59">
        <v>0</v>
      </c>
      <c r="G70" s="60">
        <v>135</v>
      </c>
      <c r="H70" s="59">
        <v>0</v>
      </c>
      <c r="I70" s="60">
        <v>135</v>
      </c>
      <c r="J70" s="59">
        <v>0</v>
      </c>
      <c r="K70" s="60">
        <v>135</v>
      </c>
      <c r="L70" s="62">
        <f>SUM(J70:K70)</f>
        <v>135</v>
      </c>
    </row>
    <row r="71" spans="1:12" ht="13.5" customHeight="1">
      <c r="A71" s="3"/>
      <c r="B71" s="139" t="s">
        <v>48</v>
      </c>
      <c r="C71" s="45" t="s">
        <v>25</v>
      </c>
      <c r="D71" s="59">
        <v>0</v>
      </c>
      <c r="E71" s="60">
        <v>182</v>
      </c>
      <c r="F71" s="59">
        <v>0</v>
      </c>
      <c r="G71" s="60">
        <v>225</v>
      </c>
      <c r="H71" s="59">
        <v>0</v>
      </c>
      <c r="I71" s="60">
        <v>225</v>
      </c>
      <c r="J71" s="59">
        <v>0</v>
      </c>
      <c r="K71" s="60">
        <v>225</v>
      </c>
      <c r="L71" s="62">
        <f>SUM(J71:K71)</f>
        <v>225</v>
      </c>
    </row>
    <row r="72" spans="1:12" ht="13.5" customHeight="1">
      <c r="A72" s="3" t="s">
        <v>16</v>
      </c>
      <c r="B72" s="3">
        <v>61</v>
      </c>
      <c r="C72" s="45" t="s">
        <v>45</v>
      </c>
      <c r="D72" s="59">
        <f aca="true" t="shared" si="8" ref="D72:L72">SUM(D69:D71)</f>
        <v>0</v>
      </c>
      <c r="E72" s="60">
        <f t="shared" si="8"/>
        <v>6506</v>
      </c>
      <c r="F72" s="59">
        <f>SUM(F69:F71)</f>
        <v>0</v>
      </c>
      <c r="G72" s="60">
        <f>SUM(G69:G71)</f>
        <v>6102</v>
      </c>
      <c r="H72" s="59">
        <f t="shared" si="8"/>
        <v>0</v>
      </c>
      <c r="I72" s="60">
        <f t="shared" si="8"/>
        <v>6102</v>
      </c>
      <c r="J72" s="59">
        <f t="shared" si="8"/>
        <v>0</v>
      </c>
      <c r="K72" s="60">
        <f t="shared" si="8"/>
        <v>7828</v>
      </c>
      <c r="L72" s="60">
        <f t="shared" si="8"/>
        <v>7828</v>
      </c>
    </row>
    <row r="73" spans="1:12" ht="13.5" customHeight="1">
      <c r="A73" s="3" t="s">
        <v>16</v>
      </c>
      <c r="B73" s="53">
        <v>0.103</v>
      </c>
      <c r="C73" s="54" t="s">
        <v>45</v>
      </c>
      <c r="D73" s="52">
        <f aca="true" t="shared" si="9" ref="D73:L73">D72</f>
        <v>0</v>
      </c>
      <c r="E73" s="51">
        <f t="shared" si="9"/>
        <v>6506</v>
      </c>
      <c r="F73" s="52">
        <f>F72</f>
        <v>0</v>
      </c>
      <c r="G73" s="51">
        <f>G72</f>
        <v>6102</v>
      </c>
      <c r="H73" s="52">
        <f t="shared" si="9"/>
        <v>0</v>
      </c>
      <c r="I73" s="51">
        <f t="shared" si="9"/>
        <v>6102</v>
      </c>
      <c r="J73" s="52">
        <f t="shared" si="9"/>
        <v>0</v>
      </c>
      <c r="K73" s="51">
        <f t="shared" si="9"/>
        <v>7828</v>
      </c>
      <c r="L73" s="51">
        <f t="shared" si="9"/>
        <v>7828</v>
      </c>
    </row>
    <row r="74" spans="1:12" ht="13.5" customHeight="1">
      <c r="A74" s="3" t="s">
        <v>16</v>
      </c>
      <c r="B74" s="65">
        <v>2029</v>
      </c>
      <c r="C74" s="54" t="s">
        <v>2</v>
      </c>
      <c r="D74" s="60">
        <f aca="true" t="shared" si="10" ref="D74:L74">D73+D65+D37</f>
        <v>495</v>
      </c>
      <c r="E74" s="60">
        <f t="shared" si="10"/>
        <v>75018</v>
      </c>
      <c r="F74" s="61">
        <f>F73+F65+F37</f>
        <v>414</v>
      </c>
      <c r="G74" s="60">
        <f>G73+G65+G37</f>
        <v>83489</v>
      </c>
      <c r="H74" s="60">
        <f t="shared" si="10"/>
        <v>414</v>
      </c>
      <c r="I74" s="60">
        <f t="shared" si="10"/>
        <v>99836</v>
      </c>
      <c r="J74" s="61">
        <f t="shared" si="10"/>
        <v>279</v>
      </c>
      <c r="K74" s="60">
        <f t="shared" si="10"/>
        <v>125053</v>
      </c>
      <c r="L74" s="60">
        <f t="shared" si="10"/>
        <v>125332</v>
      </c>
    </row>
    <row r="75" spans="1:12" ht="12.75">
      <c r="A75" s="3"/>
      <c r="B75" s="65"/>
      <c r="C75" s="54"/>
      <c r="D75" s="55"/>
      <c r="E75" s="55"/>
      <c r="F75" s="48"/>
      <c r="G75" s="55"/>
      <c r="H75" s="55"/>
      <c r="I75" s="55"/>
      <c r="J75" s="48"/>
      <c r="K75" s="55"/>
      <c r="L75" s="55"/>
    </row>
    <row r="76" spans="1:12" ht="12.75">
      <c r="A76" s="3" t="s">
        <v>18</v>
      </c>
      <c r="B76" s="65">
        <v>2052</v>
      </c>
      <c r="C76" s="54" t="s">
        <v>49</v>
      </c>
      <c r="D76" s="55"/>
      <c r="E76" s="55"/>
      <c r="F76" s="55"/>
      <c r="G76" s="55"/>
      <c r="H76" s="55"/>
      <c r="I76" s="55"/>
      <c r="J76" s="55"/>
      <c r="K76" s="55"/>
      <c r="L76" s="55"/>
    </row>
    <row r="77" spans="1:12" ht="12.75">
      <c r="A77" s="3"/>
      <c r="B77" s="53">
        <v>0.09</v>
      </c>
      <c r="C77" s="54" t="s">
        <v>151</v>
      </c>
      <c r="D77" s="55"/>
      <c r="E77" s="55"/>
      <c r="F77" s="55"/>
      <c r="G77" s="55"/>
      <c r="H77" s="55"/>
      <c r="I77" s="55"/>
      <c r="J77" s="55"/>
      <c r="K77" s="55"/>
      <c r="L77" s="55"/>
    </row>
    <row r="78" spans="1:12" ht="12.75">
      <c r="A78" s="3"/>
      <c r="B78" s="3">
        <v>23</v>
      </c>
      <c r="C78" s="45" t="s">
        <v>50</v>
      </c>
      <c r="D78" s="56"/>
      <c r="E78" s="56"/>
      <c r="F78" s="56"/>
      <c r="G78" s="56"/>
      <c r="H78" s="56"/>
      <c r="I78" s="56"/>
      <c r="J78" s="56"/>
      <c r="K78" s="56"/>
      <c r="L78" s="56"/>
    </row>
    <row r="79" spans="1:12" ht="12.75">
      <c r="A79" s="3"/>
      <c r="B79" s="139" t="s">
        <v>51</v>
      </c>
      <c r="C79" s="45" t="s">
        <v>56</v>
      </c>
      <c r="D79" s="49">
        <v>0</v>
      </c>
      <c r="E79" s="47">
        <v>9358</v>
      </c>
      <c r="F79" s="49">
        <v>0</v>
      </c>
      <c r="G79" s="47">
        <v>10140</v>
      </c>
      <c r="H79" s="49">
        <v>0</v>
      </c>
      <c r="I79" s="47">
        <f>10140-143</f>
        <v>9997</v>
      </c>
      <c r="J79" s="49">
        <v>0</v>
      </c>
      <c r="K79" s="47">
        <v>9629</v>
      </c>
      <c r="L79" s="55">
        <f>SUM(J79:K79)</f>
        <v>9629</v>
      </c>
    </row>
    <row r="80" spans="1:12" ht="12.75">
      <c r="A80" s="3"/>
      <c r="B80" s="139" t="s">
        <v>52</v>
      </c>
      <c r="C80" s="45" t="s">
        <v>23</v>
      </c>
      <c r="D80" s="49">
        <v>0</v>
      </c>
      <c r="E80" s="47">
        <v>81</v>
      </c>
      <c r="F80" s="49">
        <v>0</v>
      </c>
      <c r="G80" s="140">
        <v>90</v>
      </c>
      <c r="H80" s="49">
        <v>0</v>
      </c>
      <c r="I80" s="47">
        <v>90</v>
      </c>
      <c r="J80" s="49">
        <v>0</v>
      </c>
      <c r="K80" s="140">
        <v>90</v>
      </c>
      <c r="L80" s="55">
        <f>SUM(J80:K80)</f>
        <v>90</v>
      </c>
    </row>
    <row r="81" spans="1:12" ht="12.75">
      <c r="A81" s="3"/>
      <c r="B81" s="139" t="s">
        <v>53</v>
      </c>
      <c r="C81" s="45" t="s">
        <v>25</v>
      </c>
      <c r="D81" s="46">
        <v>0</v>
      </c>
      <c r="E81" s="140">
        <v>360</v>
      </c>
      <c r="F81" s="46">
        <v>0</v>
      </c>
      <c r="G81" s="140">
        <v>1800</v>
      </c>
      <c r="H81" s="46">
        <v>0</v>
      </c>
      <c r="I81" s="140">
        <v>1800</v>
      </c>
      <c r="J81" s="46">
        <v>0</v>
      </c>
      <c r="K81" s="140">
        <v>800</v>
      </c>
      <c r="L81" s="9">
        <f>SUM(J81:K81)</f>
        <v>800</v>
      </c>
    </row>
    <row r="82" spans="1:12" ht="12.75">
      <c r="A82" s="3" t="s">
        <v>16</v>
      </c>
      <c r="B82" s="3">
        <v>23</v>
      </c>
      <c r="C82" s="45" t="s">
        <v>50</v>
      </c>
      <c r="D82" s="52">
        <f aca="true" t="shared" si="11" ref="D82:L82">SUM(D79:D81)</f>
        <v>0</v>
      </c>
      <c r="E82" s="51">
        <f t="shared" si="11"/>
        <v>9799</v>
      </c>
      <c r="F82" s="52">
        <f>SUM(F79:F81)</f>
        <v>0</v>
      </c>
      <c r="G82" s="51">
        <f>SUM(G79:G81)</f>
        <v>12030</v>
      </c>
      <c r="H82" s="52">
        <f t="shared" si="11"/>
        <v>0</v>
      </c>
      <c r="I82" s="51">
        <f t="shared" si="11"/>
        <v>11887</v>
      </c>
      <c r="J82" s="52">
        <f t="shared" si="11"/>
        <v>0</v>
      </c>
      <c r="K82" s="51">
        <f t="shared" si="11"/>
        <v>10519</v>
      </c>
      <c r="L82" s="51">
        <f t="shared" si="11"/>
        <v>10519</v>
      </c>
    </row>
    <row r="83" spans="1:12" ht="12.75">
      <c r="A83" s="3" t="s">
        <v>16</v>
      </c>
      <c r="B83" s="53">
        <v>0.09</v>
      </c>
      <c r="C83" s="54" t="s">
        <v>151</v>
      </c>
      <c r="D83" s="52">
        <f aca="true" t="shared" si="12" ref="D83:L84">D82</f>
        <v>0</v>
      </c>
      <c r="E83" s="51">
        <f t="shared" si="12"/>
        <v>9799</v>
      </c>
      <c r="F83" s="52">
        <f>F82</f>
        <v>0</v>
      </c>
      <c r="G83" s="51">
        <f>G82</f>
        <v>12030</v>
      </c>
      <c r="H83" s="52">
        <f t="shared" si="12"/>
        <v>0</v>
      </c>
      <c r="I83" s="51">
        <f t="shared" si="12"/>
        <v>11887</v>
      </c>
      <c r="J83" s="52">
        <f t="shared" si="12"/>
        <v>0</v>
      </c>
      <c r="K83" s="51">
        <f t="shared" si="12"/>
        <v>10519</v>
      </c>
      <c r="L83" s="51">
        <f t="shared" si="12"/>
        <v>10519</v>
      </c>
    </row>
    <row r="84" spans="1:12" ht="12.75">
      <c r="A84" s="3" t="s">
        <v>16</v>
      </c>
      <c r="B84" s="65">
        <v>2052</v>
      </c>
      <c r="C84" s="54" t="s">
        <v>49</v>
      </c>
      <c r="D84" s="52">
        <f t="shared" si="12"/>
        <v>0</v>
      </c>
      <c r="E84" s="51">
        <f t="shared" si="12"/>
        <v>9799</v>
      </c>
      <c r="F84" s="52">
        <f>F83</f>
        <v>0</v>
      </c>
      <c r="G84" s="51">
        <f>G83</f>
        <v>12030</v>
      </c>
      <c r="H84" s="52">
        <f t="shared" si="12"/>
        <v>0</v>
      </c>
      <c r="I84" s="51">
        <f t="shared" si="12"/>
        <v>11887</v>
      </c>
      <c r="J84" s="52">
        <f t="shared" si="12"/>
        <v>0</v>
      </c>
      <c r="K84" s="51">
        <f t="shared" si="12"/>
        <v>10519</v>
      </c>
      <c r="L84" s="51">
        <f t="shared" si="12"/>
        <v>10519</v>
      </c>
    </row>
    <row r="85" spans="1:12" ht="12.75">
      <c r="A85" s="3"/>
      <c r="B85" s="65"/>
      <c r="C85" s="54"/>
      <c r="D85" s="55"/>
      <c r="E85" s="55"/>
      <c r="F85" s="55"/>
      <c r="G85" s="55"/>
      <c r="H85" s="55"/>
      <c r="I85" s="55"/>
      <c r="J85" s="55"/>
      <c r="K85" s="55"/>
      <c r="L85" s="55"/>
    </row>
    <row r="86" spans="1:12" ht="12.75">
      <c r="A86" s="3" t="s">
        <v>18</v>
      </c>
      <c r="B86" s="65">
        <v>2053</v>
      </c>
      <c r="C86" s="54" t="s">
        <v>5</v>
      </c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3"/>
      <c r="B87" s="53">
        <v>0.093</v>
      </c>
      <c r="C87" s="54" t="s">
        <v>54</v>
      </c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3"/>
      <c r="B88" s="67">
        <v>0.45</v>
      </c>
      <c r="C88" s="45" t="s">
        <v>29</v>
      </c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3"/>
      <c r="B89" s="139" t="s">
        <v>55</v>
      </c>
      <c r="C89" s="45" t="s">
        <v>56</v>
      </c>
      <c r="D89" s="46">
        <v>0</v>
      </c>
      <c r="E89" s="140">
        <v>15345</v>
      </c>
      <c r="F89" s="46">
        <v>0</v>
      </c>
      <c r="G89" s="140">
        <v>16020</v>
      </c>
      <c r="H89" s="46">
        <v>0</v>
      </c>
      <c r="I89" s="140">
        <v>16020</v>
      </c>
      <c r="J89" s="46">
        <v>0</v>
      </c>
      <c r="K89" s="140">
        <v>16717</v>
      </c>
      <c r="L89" s="9">
        <f>SUM(J89:K89)</f>
        <v>16717</v>
      </c>
    </row>
    <row r="90" spans="1:12" ht="12.75">
      <c r="A90" s="3"/>
      <c r="B90" s="139" t="s">
        <v>57</v>
      </c>
      <c r="C90" s="45" t="s">
        <v>23</v>
      </c>
      <c r="D90" s="46">
        <v>0</v>
      </c>
      <c r="E90" s="140">
        <v>118</v>
      </c>
      <c r="F90" s="46">
        <v>0</v>
      </c>
      <c r="G90" s="140">
        <v>135</v>
      </c>
      <c r="H90" s="46">
        <v>0</v>
      </c>
      <c r="I90" s="140">
        <v>135</v>
      </c>
      <c r="J90" s="46">
        <v>0</v>
      </c>
      <c r="K90" s="140">
        <v>150</v>
      </c>
      <c r="L90" s="9">
        <f>SUM(J90:K90)</f>
        <v>150</v>
      </c>
    </row>
    <row r="91" spans="1:12" ht="12.75">
      <c r="A91" s="3"/>
      <c r="B91" s="139" t="s">
        <v>58</v>
      </c>
      <c r="C91" s="45" t="s">
        <v>25</v>
      </c>
      <c r="D91" s="46">
        <v>0</v>
      </c>
      <c r="E91" s="140">
        <v>1382</v>
      </c>
      <c r="F91" s="46">
        <v>0</v>
      </c>
      <c r="G91" s="140">
        <v>1550</v>
      </c>
      <c r="H91" s="46">
        <v>0</v>
      </c>
      <c r="I91" s="140">
        <v>2050</v>
      </c>
      <c r="J91" s="46">
        <v>0</v>
      </c>
      <c r="K91" s="140">
        <v>1689</v>
      </c>
      <c r="L91" s="9">
        <f>SUM(J91:K91)</f>
        <v>1689</v>
      </c>
    </row>
    <row r="92" spans="1:12" ht="12.75">
      <c r="A92" s="3"/>
      <c r="B92" s="139" t="s">
        <v>59</v>
      </c>
      <c r="C92" s="45" t="s">
        <v>60</v>
      </c>
      <c r="D92" s="46">
        <v>0</v>
      </c>
      <c r="E92" s="140">
        <v>7</v>
      </c>
      <c r="F92" s="46">
        <v>0</v>
      </c>
      <c r="G92" s="140">
        <v>41</v>
      </c>
      <c r="H92" s="46">
        <v>0</v>
      </c>
      <c r="I92" s="140">
        <v>41</v>
      </c>
      <c r="J92" s="46">
        <v>0</v>
      </c>
      <c r="K92" s="140">
        <v>45</v>
      </c>
      <c r="L92" s="9">
        <f>SUM(J92:K92)</f>
        <v>45</v>
      </c>
    </row>
    <row r="93" spans="1:12" ht="25.5">
      <c r="A93" s="3"/>
      <c r="B93" s="139" t="s">
        <v>138</v>
      </c>
      <c r="C93" s="45" t="s">
        <v>164</v>
      </c>
      <c r="D93" s="46">
        <v>0</v>
      </c>
      <c r="E93" s="140">
        <v>150</v>
      </c>
      <c r="F93" s="46">
        <v>0</v>
      </c>
      <c r="G93" s="140">
        <v>150</v>
      </c>
      <c r="H93" s="46">
        <v>0</v>
      </c>
      <c r="I93" s="140">
        <v>150</v>
      </c>
      <c r="J93" s="46">
        <v>0</v>
      </c>
      <c r="K93" s="140">
        <v>163</v>
      </c>
      <c r="L93" s="9">
        <f>SUM(J93:K93)</f>
        <v>163</v>
      </c>
    </row>
    <row r="94" spans="1:12" ht="12.75">
      <c r="A94" s="3" t="s">
        <v>16</v>
      </c>
      <c r="B94" s="67">
        <v>0.45</v>
      </c>
      <c r="C94" s="45" t="s">
        <v>29</v>
      </c>
      <c r="D94" s="52">
        <f aca="true" t="shared" si="13" ref="D94:L94">SUM(D89:D93)</f>
        <v>0</v>
      </c>
      <c r="E94" s="51">
        <f t="shared" si="13"/>
        <v>17002</v>
      </c>
      <c r="F94" s="52">
        <f>SUM(F89:F93)</f>
        <v>0</v>
      </c>
      <c r="G94" s="51">
        <f>SUM(G89:G93)</f>
        <v>17896</v>
      </c>
      <c r="H94" s="52">
        <f t="shared" si="13"/>
        <v>0</v>
      </c>
      <c r="I94" s="51">
        <f t="shared" si="13"/>
        <v>18396</v>
      </c>
      <c r="J94" s="52">
        <f t="shared" si="13"/>
        <v>0</v>
      </c>
      <c r="K94" s="51">
        <f t="shared" si="13"/>
        <v>18764</v>
      </c>
      <c r="L94" s="51">
        <f t="shared" si="13"/>
        <v>18764</v>
      </c>
    </row>
    <row r="95" spans="1:12" ht="12.75">
      <c r="A95" s="3"/>
      <c r="B95" s="68"/>
      <c r="C95" s="45"/>
      <c r="D95" s="55"/>
      <c r="E95" s="55"/>
      <c r="F95" s="55"/>
      <c r="G95" s="55"/>
      <c r="H95" s="55"/>
      <c r="I95" s="55"/>
      <c r="J95" s="55"/>
      <c r="K95" s="55"/>
      <c r="L95" s="55"/>
    </row>
    <row r="96" spans="1:12" ht="12.75">
      <c r="A96" s="3"/>
      <c r="B96" s="67">
        <v>0.46</v>
      </c>
      <c r="C96" s="45" t="s">
        <v>33</v>
      </c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3"/>
      <c r="B97" s="139" t="s">
        <v>61</v>
      </c>
      <c r="C97" s="45" t="s">
        <v>56</v>
      </c>
      <c r="D97" s="46">
        <v>0</v>
      </c>
      <c r="E97" s="140">
        <v>9825</v>
      </c>
      <c r="F97" s="46">
        <v>0</v>
      </c>
      <c r="G97" s="140">
        <v>11451</v>
      </c>
      <c r="H97" s="46">
        <v>0</v>
      </c>
      <c r="I97" s="140">
        <f>11451-36</f>
        <v>11415</v>
      </c>
      <c r="J97" s="46">
        <v>0</v>
      </c>
      <c r="K97" s="140">
        <v>11249</v>
      </c>
      <c r="L97" s="9">
        <f>SUM(J97:K97)</f>
        <v>11249</v>
      </c>
    </row>
    <row r="98" spans="1:12" ht="12.75">
      <c r="A98" s="3"/>
      <c r="B98" s="139" t="s">
        <v>62</v>
      </c>
      <c r="C98" s="45" t="s">
        <v>23</v>
      </c>
      <c r="D98" s="46">
        <v>0</v>
      </c>
      <c r="E98" s="140">
        <v>315</v>
      </c>
      <c r="F98" s="46">
        <v>0</v>
      </c>
      <c r="G98" s="140">
        <v>315</v>
      </c>
      <c r="H98" s="46">
        <v>0</v>
      </c>
      <c r="I98" s="140">
        <v>315</v>
      </c>
      <c r="J98" s="46">
        <v>0</v>
      </c>
      <c r="K98" s="140">
        <v>350</v>
      </c>
      <c r="L98" s="9">
        <f>SUM(J98:K98)</f>
        <v>350</v>
      </c>
    </row>
    <row r="99" spans="1:12" ht="12.75">
      <c r="A99" s="3"/>
      <c r="B99" s="139" t="s">
        <v>63</v>
      </c>
      <c r="C99" s="45" t="s">
        <v>25</v>
      </c>
      <c r="D99" s="46">
        <v>0</v>
      </c>
      <c r="E99" s="140">
        <v>1080</v>
      </c>
      <c r="F99" s="46">
        <v>0</v>
      </c>
      <c r="G99" s="140">
        <v>1250</v>
      </c>
      <c r="H99" s="46">
        <v>0</v>
      </c>
      <c r="I99" s="140">
        <v>1250</v>
      </c>
      <c r="J99" s="46">
        <v>0</v>
      </c>
      <c r="K99" s="140">
        <v>1362</v>
      </c>
      <c r="L99" s="9">
        <f>SUM(J99:K99)</f>
        <v>1362</v>
      </c>
    </row>
    <row r="100" spans="1:12" ht="12.75">
      <c r="A100" s="3"/>
      <c r="B100" s="139" t="s">
        <v>64</v>
      </c>
      <c r="C100" s="45" t="s">
        <v>60</v>
      </c>
      <c r="D100" s="46">
        <v>0</v>
      </c>
      <c r="E100" s="140">
        <v>24</v>
      </c>
      <c r="F100" s="46">
        <v>0</v>
      </c>
      <c r="G100" s="140">
        <v>24</v>
      </c>
      <c r="H100" s="46">
        <v>0</v>
      </c>
      <c r="I100" s="140">
        <v>24</v>
      </c>
      <c r="J100" s="46">
        <v>0</v>
      </c>
      <c r="K100" s="140">
        <v>26</v>
      </c>
      <c r="L100" s="9">
        <f>SUM(J100:K100)</f>
        <v>26</v>
      </c>
    </row>
    <row r="101" spans="1:12" ht="25.5">
      <c r="A101" s="3"/>
      <c r="B101" s="139" t="s">
        <v>139</v>
      </c>
      <c r="C101" s="45" t="s">
        <v>164</v>
      </c>
      <c r="D101" s="46">
        <v>0</v>
      </c>
      <c r="E101" s="140">
        <v>100</v>
      </c>
      <c r="F101" s="46">
        <v>0</v>
      </c>
      <c r="G101" s="140">
        <v>100</v>
      </c>
      <c r="H101" s="46">
        <v>0</v>
      </c>
      <c r="I101" s="140">
        <v>100</v>
      </c>
      <c r="J101" s="46">
        <v>0</v>
      </c>
      <c r="K101" s="140">
        <v>100</v>
      </c>
      <c r="L101" s="9">
        <f>SUM(J101:K101)</f>
        <v>100</v>
      </c>
    </row>
    <row r="102" spans="1:12" ht="12.75">
      <c r="A102" s="57" t="s">
        <v>16</v>
      </c>
      <c r="B102" s="129">
        <v>0.46</v>
      </c>
      <c r="C102" s="58" t="s">
        <v>33</v>
      </c>
      <c r="D102" s="52">
        <f aca="true" t="shared" si="14" ref="D102:L102">SUM(D97:D101)</f>
        <v>0</v>
      </c>
      <c r="E102" s="51">
        <f t="shared" si="14"/>
        <v>11344</v>
      </c>
      <c r="F102" s="52">
        <f>SUM(F97:F101)</f>
        <v>0</v>
      </c>
      <c r="G102" s="51">
        <f>SUM(G97:G101)</f>
        <v>13140</v>
      </c>
      <c r="H102" s="52">
        <f t="shared" si="14"/>
        <v>0</v>
      </c>
      <c r="I102" s="51">
        <f t="shared" si="14"/>
        <v>13104</v>
      </c>
      <c r="J102" s="52">
        <f t="shared" si="14"/>
        <v>0</v>
      </c>
      <c r="K102" s="51">
        <f t="shared" si="14"/>
        <v>13087</v>
      </c>
      <c r="L102" s="51">
        <f t="shared" si="14"/>
        <v>13087</v>
      </c>
    </row>
    <row r="103" spans="1:12" ht="1.5" customHeight="1">
      <c r="A103" s="3"/>
      <c r="B103" s="68"/>
      <c r="C103" s="4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2" ht="12.75" customHeight="1">
      <c r="A104" s="3"/>
      <c r="B104" s="67">
        <v>0.47</v>
      </c>
      <c r="C104" s="45" t="s">
        <v>37</v>
      </c>
      <c r="D104" s="12"/>
      <c r="E104" s="12"/>
      <c r="F104" s="12"/>
      <c r="G104" s="12"/>
      <c r="H104" s="12"/>
      <c r="I104" s="12"/>
      <c r="J104" s="12"/>
      <c r="K104" s="12"/>
      <c r="L104" s="9"/>
    </row>
    <row r="105" spans="1:12" ht="12.75" customHeight="1">
      <c r="A105" s="3"/>
      <c r="B105" s="139" t="s">
        <v>65</v>
      </c>
      <c r="C105" s="45" t="s">
        <v>56</v>
      </c>
      <c r="D105" s="49">
        <v>0</v>
      </c>
      <c r="E105" s="47">
        <v>10181</v>
      </c>
      <c r="F105" s="49">
        <v>0</v>
      </c>
      <c r="G105" s="47">
        <v>10766</v>
      </c>
      <c r="H105" s="49">
        <v>0</v>
      </c>
      <c r="I105" s="47">
        <f>10766-1266</f>
        <v>9500</v>
      </c>
      <c r="J105" s="49">
        <v>0</v>
      </c>
      <c r="K105" s="47">
        <v>12388</v>
      </c>
      <c r="L105" s="55">
        <f>SUM(J105:K105)</f>
        <v>12388</v>
      </c>
    </row>
    <row r="106" spans="1:12" ht="12.75" customHeight="1">
      <c r="A106" s="3"/>
      <c r="B106" s="139" t="s">
        <v>66</v>
      </c>
      <c r="C106" s="45" t="s">
        <v>23</v>
      </c>
      <c r="D106" s="49">
        <v>0</v>
      </c>
      <c r="E106" s="49">
        <v>0</v>
      </c>
      <c r="F106" s="49">
        <v>0</v>
      </c>
      <c r="G106" s="140">
        <v>135</v>
      </c>
      <c r="H106" s="49">
        <v>0</v>
      </c>
      <c r="I106" s="47">
        <v>135</v>
      </c>
      <c r="J106" s="49">
        <v>0</v>
      </c>
      <c r="K106" s="140">
        <v>147</v>
      </c>
      <c r="L106" s="55">
        <f>SUM(J106:K106)</f>
        <v>147</v>
      </c>
    </row>
    <row r="107" spans="1:12" ht="12.75" customHeight="1">
      <c r="A107" s="3"/>
      <c r="B107" s="139" t="s">
        <v>67</v>
      </c>
      <c r="C107" s="45" t="s">
        <v>25</v>
      </c>
      <c r="D107" s="49">
        <v>0</v>
      </c>
      <c r="E107" s="47">
        <v>855</v>
      </c>
      <c r="F107" s="49">
        <v>0</v>
      </c>
      <c r="G107" s="47">
        <v>850</v>
      </c>
      <c r="H107" s="49">
        <v>0</v>
      </c>
      <c r="I107" s="47">
        <v>1150</v>
      </c>
      <c r="J107" s="49">
        <v>0</v>
      </c>
      <c r="K107" s="47">
        <v>927</v>
      </c>
      <c r="L107" s="55">
        <f>SUM(J107:K107)</f>
        <v>927</v>
      </c>
    </row>
    <row r="108" spans="1:12" ht="12.75" customHeight="1">
      <c r="A108" s="3"/>
      <c r="B108" s="139" t="s">
        <v>68</v>
      </c>
      <c r="C108" s="45" t="s">
        <v>60</v>
      </c>
      <c r="D108" s="49">
        <v>0</v>
      </c>
      <c r="E108" s="47">
        <v>24</v>
      </c>
      <c r="F108" s="49">
        <v>0</v>
      </c>
      <c r="G108" s="47">
        <v>30</v>
      </c>
      <c r="H108" s="49">
        <v>0</v>
      </c>
      <c r="I108" s="47">
        <v>30</v>
      </c>
      <c r="J108" s="49">
        <v>0</v>
      </c>
      <c r="K108" s="47">
        <v>30</v>
      </c>
      <c r="L108" s="55">
        <f>SUM(J108:K108)</f>
        <v>30</v>
      </c>
    </row>
    <row r="109" spans="1:12" ht="25.5">
      <c r="A109" s="3"/>
      <c r="B109" s="139" t="s">
        <v>140</v>
      </c>
      <c r="C109" s="45" t="s">
        <v>164</v>
      </c>
      <c r="D109" s="49">
        <v>0</v>
      </c>
      <c r="E109" s="47">
        <v>54</v>
      </c>
      <c r="F109" s="46">
        <v>0</v>
      </c>
      <c r="G109" s="140">
        <v>60</v>
      </c>
      <c r="H109" s="46">
        <v>0</v>
      </c>
      <c r="I109" s="47">
        <v>60</v>
      </c>
      <c r="J109" s="46">
        <v>0</v>
      </c>
      <c r="K109" s="140">
        <v>60</v>
      </c>
      <c r="L109" s="55">
        <f>SUM(J109:K109)</f>
        <v>60</v>
      </c>
    </row>
    <row r="110" spans="1:12" ht="12.75" customHeight="1">
      <c r="A110" s="3" t="s">
        <v>16</v>
      </c>
      <c r="B110" s="67">
        <v>0.47</v>
      </c>
      <c r="C110" s="45" t="s">
        <v>37</v>
      </c>
      <c r="D110" s="52">
        <f aca="true" t="shared" si="15" ref="D110:L110">SUM(D105:D109)</f>
        <v>0</v>
      </c>
      <c r="E110" s="51">
        <f t="shared" si="15"/>
        <v>11114</v>
      </c>
      <c r="F110" s="52">
        <f>SUM(F105:F109)</f>
        <v>0</v>
      </c>
      <c r="G110" s="51">
        <f>SUM(G105:G109)</f>
        <v>11841</v>
      </c>
      <c r="H110" s="52">
        <f t="shared" si="15"/>
        <v>0</v>
      </c>
      <c r="I110" s="51">
        <f t="shared" si="15"/>
        <v>10875</v>
      </c>
      <c r="J110" s="52">
        <f t="shared" si="15"/>
        <v>0</v>
      </c>
      <c r="K110" s="51">
        <f t="shared" si="15"/>
        <v>13552</v>
      </c>
      <c r="L110" s="51">
        <f t="shared" si="15"/>
        <v>13552</v>
      </c>
    </row>
    <row r="111" spans="1:12" ht="12.75" customHeight="1">
      <c r="A111" s="3"/>
      <c r="B111" s="3"/>
      <c r="C111" s="4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12.75" customHeight="1">
      <c r="A112" s="3"/>
      <c r="B112" s="67">
        <v>0.48</v>
      </c>
      <c r="C112" s="45" t="s">
        <v>41</v>
      </c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2.75" customHeight="1">
      <c r="A113" s="3"/>
      <c r="B113" s="139" t="s">
        <v>69</v>
      </c>
      <c r="C113" s="45" t="s">
        <v>56</v>
      </c>
      <c r="D113" s="49">
        <v>0</v>
      </c>
      <c r="E113" s="47">
        <v>12962</v>
      </c>
      <c r="F113" s="49">
        <v>0</v>
      </c>
      <c r="G113" s="47">
        <v>14355</v>
      </c>
      <c r="H113" s="49">
        <v>0</v>
      </c>
      <c r="I113" s="47">
        <f>14355-295</f>
        <v>14060</v>
      </c>
      <c r="J113" s="49">
        <v>0</v>
      </c>
      <c r="K113" s="47">
        <v>16273</v>
      </c>
      <c r="L113" s="55">
        <f>SUM(J113:K113)</f>
        <v>16273</v>
      </c>
    </row>
    <row r="114" spans="1:12" ht="12.75" customHeight="1">
      <c r="A114" s="3"/>
      <c r="B114" s="139" t="s">
        <v>70</v>
      </c>
      <c r="C114" s="45" t="s">
        <v>23</v>
      </c>
      <c r="D114" s="49">
        <v>0</v>
      </c>
      <c r="E114" s="47">
        <v>324</v>
      </c>
      <c r="F114" s="49">
        <v>0</v>
      </c>
      <c r="G114" s="140">
        <v>405</v>
      </c>
      <c r="H114" s="49">
        <v>0</v>
      </c>
      <c r="I114" s="47">
        <v>405</v>
      </c>
      <c r="J114" s="49">
        <v>0</v>
      </c>
      <c r="K114" s="140">
        <v>441</v>
      </c>
      <c r="L114" s="55">
        <f>SUM(J114:K114)</f>
        <v>441</v>
      </c>
    </row>
    <row r="115" spans="1:12" ht="12.75" customHeight="1">
      <c r="A115" s="3"/>
      <c r="B115" s="139" t="s">
        <v>71</v>
      </c>
      <c r="C115" s="45" t="s">
        <v>25</v>
      </c>
      <c r="D115" s="49">
        <v>0</v>
      </c>
      <c r="E115" s="47">
        <v>1030</v>
      </c>
      <c r="F115" s="49">
        <v>0</v>
      </c>
      <c r="G115" s="140">
        <v>1035</v>
      </c>
      <c r="H115" s="49">
        <v>0</v>
      </c>
      <c r="I115" s="47">
        <v>2435</v>
      </c>
      <c r="J115" s="49">
        <v>0</v>
      </c>
      <c r="K115" s="140">
        <v>1128</v>
      </c>
      <c r="L115" s="55">
        <f>SUM(J115:K115)</f>
        <v>1128</v>
      </c>
    </row>
    <row r="116" spans="1:12" ht="12.75" customHeight="1">
      <c r="A116" s="3"/>
      <c r="B116" s="139" t="s">
        <v>72</v>
      </c>
      <c r="C116" s="45" t="s">
        <v>60</v>
      </c>
      <c r="D116" s="46">
        <v>0</v>
      </c>
      <c r="E116" s="140">
        <v>44</v>
      </c>
      <c r="F116" s="46">
        <v>0</v>
      </c>
      <c r="G116" s="140">
        <v>41</v>
      </c>
      <c r="H116" s="46">
        <v>0</v>
      </c>
      <c r="I116" s="140">
        <v>41</v>
      </c>
      <c r="J116" s="46">
        <v>0</v>
      </c>
      <c r="K116" s="140">
        <v>45</v>
      </c>
      <c r="L116" s="9">
        <f>SUM(J116:K116)</f>
        <v>45</v>
      </c>
    </row>
    <row r="117" spans="1:12" ht="25.5">
      <c r="A117" s="3"/>
      <c r="B117" s="139" t="s">
        <v>141</v>
      </c>
      <c r="C117" s="45" t="s">
        <v>164</v>
      </c>
      <c r="D117" s="46">
        <v>0</v>
      </c>
      <c r="E117" s="140">
        <v>135</v>
      </c>
      <c r="F117" s="46">
        <v>0</v>
      </c>
      <c r="G117" s="140">
        <v>200</v>
      </c>
      <c r="H117" s="46">
        <v>0</v>
      </c>
      <c r="I117" s="140">
        <v>200</v>
      </c>
      <c r="J117" s="46">
        <v>0</v>
      </c>
      <c r="K117" s="140">
        <v>218</v>
      </c>
      <c r="L117" s="9">
        <f>SUM(J117:K117)</f>
        <v>218</v>
      </c>
    </row>
    <row r="118" spans="1:12" ht="12.75" customHeight="1">
      <c r="A118" s="3" t="s">
        <v>16</v>
      </c>
      <c r="B118" s="67">
        <v>0.48</v>
      </c>
      <c r="C118" s="45" t="s">
        <v>41</v>
      </c>
      <c r="D118" s="52">
        <f aca="true" t="shared" si="16" ref="D118:L118">SUM(D113:D117)</f>
        <v>0</v>
      </c>
      <c r="E118" s="51">
        <f t="shared" si="16"/>
        <v>14495</v>
      </c>
      <c r="F118" s="52">
        <f>SUM(F113:F117)</f>
        <v>0</v>
      </c>
      <c r="G118" s="51">
        <f>SUM(G113:G117)</f>
        <v>16036</v>
      </c>
      <c r="H118" s="52">
        <f t="shared" si="16"/>
        <v>0</v>
      </c>
      <c r="I118" s="51">
        <f t="shared" si="16"/>
        <v>17141</v>
      </c>
      <c r="J118" s="52">
        <f t="shared" si="16"/>
        <v>0</v>
      </c>
      <c r="K118" s="51">
        <f t="shared" si="16"/>
        <v>18105</v>
      </c>
      <c r="L118" s="51">
        <f t="shared" si="16"/>
        <v>18105</v>
      </c>
    </row>
    <row r="119" spans="1:12" ht="12.75" customHeight="1">
      <c r="A119" s="3" t="s">
        <v>16</v>
      </c>
      <c r="B119" s="53">
        <v>0.093</v>
      </c>
      <c r="C119" s="54" t="s">
        <v>54</v>
      </c>
      <c r="D119" s="52">
        <f aca="true" t="shared" si="17" ref="D119:L119">D118+D110+D102+D94</f>
        <v>0</v>
      </c>
      <c r="E119" s="51">
        <f t="shared" si="17"/>
        <v>53955</v>
      </c>
      <c r="F119" s="52">
        <f>F118+F110+F102+F94</f>
        <v>0</v>
      </c>
      <c r="G119" s="51">
        <f>G118+G110+G102+G94</f>
        <v>58913</v>
      </c>
      <c r="H119" s="52">
        <f t="shared" si="17"/>
        <v>0</v>
      </c>
      <c r="I119" s="51">
        <f t="shared" si="17"/>
        <v>59516</v>
      </c>
      <c r="J119" s="52">
        <f t="shared" si="17"/>
        <v>0</v>
      </c>
      <c r="K119" s="51">
        <f t="shared" si="17"/>
        <v>63508</v>
      </c>
      <c r="L119" s="51">
        <f t="shared" si="17"/>
        <v>63508</v>
      </c>
    </row>
    <row r="120" spans="1:12" ht="12.75" customHeight="1">
      <c r="A120" s="3"/>
      <c r="B120" s="69"/>
      <c r="C120" s="54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ht="12.75" customHeight="1">
      <c r="A121" s="3"/>
      <c r="B121" s="53">
        <v>0.094</v>
      </c>
      <c r="C121" s="54" t="s">
        <v>98</v>
      </c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2.75" customHeight="1">
      <c r="A122" s="3"/>
      <c r="B122" s="3">
        <v>60</v>
      </c>
      <c r="C122" s="45" t="s">
        <v>73</v>
      </c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2.75" customHeight="1">
      <c r="A123" s="3"/>
      <c r="B123" s="3">
        <v>50</v>
      </c>
      <c r="C123" s="45" t="s">
        <v>74</v>
      </c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2.75" customHeight="1">
      <c r="A124" s="3"/>
      <c r="B124" s="139" t="s">
        <v>75</v>
      </c>
      <c r="C124" s="45" t="s">
        <v>56</v>
      </c>
      <c r="D124" s="46">
        <v>0</v>
      </c>
      <c r="E124" s="140">
        <v>2824</v>
      </c>
      <c r="F124" s="46">
        <v>0</v>
      </c>
      <c r="G124" s="140">
        <v>3161</v>
      </c>
      <c r="H124" s="46">
        <v>0</v>
      </c>
      <c r="I124" s="140">
        <v>3161</v>
      </c>
      <c r="J124" s="46">
        <v>0</v>
      </c>
      <c r="K124" s="140">
        <v>2794</v>
      </c>
      <c r="L124" s="9">
        <f>SUM(J124:K124)</f>
        <v>2794</v>
      </c>
    </row>
    <row r="125" spans="1:12" ht="12.75" customHeight="1">
      <c r="A125" s="3"/>
      <c r="B125" s="139" t="s">
        <v>76</v>
      </c>
      <c r="C125" s="45" t="s">
        <v>23</v>
      </c>
      <c r="D125" s="46">
        <v>0</v>
      </c>
      <c r="E125" s="140">
        <v>89</v>
      </c>
      <c r="F125" s="46">
        <v>0</v>
      </c>
      <c r="G125" s="140">
        <v>90</v>
      </c>
      <c r="H125" s="46">
        <v>0</v>
      </c>
      <c r="I125" s="140">
        <v>90</v>
      </c>
      <c r="J125" s="46">
        <v>0</v>
      </c>
      <c r="K125" s="140">
        <v>100</v>
      </c>
      <c r="L125" s="9">
        <f>SUM(J125:K125)</f>
        <v>100</v>
      </c>
    </row>
    <row r="126" spans="1:12" ht="12.75" customHeight="1">
      <c r="A126" s="3"/>
      <c r="B126" s="139" t="s">
        <v>77</v>
      </c>
      <c r="C126" s="45" t="s">
        <v>25</v>
      </c>
      <c r="D126" s="46">
        <v>0</v>
      </c>
      <c r="E126" s="140">
        <v>348</v>
      </c>
      <c r="F126" s="46">
        <v>0</v>
      </c>
      <c r="G126" s="140">
        <v>400</v>
      </c>
      <c r="H126" s="46">
        <v>0</v>
      </c>
      <c r="I126" s="140">
        <v>400</v>
      </c>
      <c r="J126" s="46">
        <v>0</v>
      </c>
      <c r="K126" s="140">
        <v>436</v>
      </c>
      <c r="L126" s="9">
        <f>SUM(J126:K126)</f>
        <v>436</v>
      </c>
    </row>
    <row r="127" spans="1:12" ht="12.75" customHeight="1">
      <c r="A127" s="3"/>
      <c r="B127" s="139" t="s">
        <v>78</v>
      </c>
      <c r="C127" s="45" t="s">
        <v>183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f>SUM(J127:K127)</f>
        <v>0</v>
      </c>
    </row>
    <row r="128" spans="1:12" ht="12.75" customHeight="1">
      <c r="A128" s="3" t="s">
        <v>16</v>
      </c>
      <c r="B128" s="3">
        <v>50</v>
      </c>
      <c r="C128" s="45" t="s">
        <v>74</v>
      </c>
      <c r="D128" s="52">
        <f aca="true" t="shared" si="18" ref="D128:L128">SUM(D124:D127)</f>
        <v>0</v>
      </c>
      <c r="E128" s="51">
        <f t="shared" si="18"/>
        <v>3261</v>
      </c>
      <c r="F128" s="52">
        <f>SUM(F124:F127)</f>
        <v>0</v>
      </c>
      <c r="G128" s="51">
        <f>SUM(G124:G127)</f>
        <v>3651</v>
      </c>
      <c r="H128" s="52">
        <f t="shared" si="18"/>
        <v>0</v>
      </c>
      <c r="I128" s="51">
        <f t="shared" si="18"/>
        <v>3651</v>
      </c>
      <c r="J128" s="52">
        <f t="shared" si="18"/>
        <v>0</v>
      </c>
      <c r="K128" s="51">
        <f t="shared" si="18"/>
        <v>3330</v>
      </c>
      <c r="L128" s="51">
        <f t="shared" si="18"/>
        <v>3330</v>
      </c>
    </row>
    <row r="129" spans="1:12" ht="12.75" customHeight="1">
      <c r="A129" s="3"/>
      <c r="B129" s="3"/>
      <c r="C129" s="4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12" ht="12.75" customHeight="1">
      <c r="A130" s="3"/>
      <c r="B130" s="3">
        <v>51</v>
      </c>
      <c r="C130" s="45" t="s">
        <v>79</v>
      </c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2.75" customHeight="1">
      <c r="A131" s="3"/>
      <c r="B131" s="139" t="s">
        <v>80</v>
      </c>
      <c r="C131" s="45" t="s">
        <v>56</v>
      </c>
      <c r="D131" s="46">
        <v>0</v>
      </c>
      <c r="E131" s="140">
        <v>5231</v>
      </c>
      <c r="F131" s="46">
        <v>0</v>
      </c>
      <c r="G131" s="140">
        <v>5545</v>
      </c>
      <c r="H131" s="46">
        <v>0</v>
      </c>
      <c r="I131" s="140">
        <v>5545</v>
      </c>
      <c r="J131" s="46">
        <v>0</v>
      </c>
      <c r="K131" s="140">
        <v>5655</v>
      </c>
      <c r="L131" s="9">
        <f>SUM(J131:K131)</f>
        <v>5655</v>
      </c>
    </row>
    <row r="132" spans="1:12" ht="12.75" customHeight="1">
      <c r="A132" s="3"/>
      <c r="B132" s="139" t="s">
        <v>81</v>
      </c>
      <c r="C132" s="45" t="s">
        <v>23</v>
      </c>
      <c r="D132" s="46">
        <v>0</v>
      </c>
      <c r="E132" s="140">
        <v>45</v>
      </c>
      <c r="F132" s="46">
        <v>0</v>
      </c>
      <c r="G132" s="140">
        <v>45</v>
      </c>
      <c r="H132" s="46">
        <v>0</v>
      </c>
      <c r="I132" s="140">
        <v>45</v>
      </c>
      <c r="J132" s="46">
        <v>0</v>
      </c>
      <c r="K132" s="140">
        <v>50</v>
      </c>
      <c r="L132" s="9">
        <f>SUM(J132:K132)</f>
        <v>50</v>
      </c>
    </row>
    <row r="133" spans="1:12" ht="12.75" customHeight="1">
      <c r="A133" s="3"/>
      <c r="B133" s="139" t="s">
        <v>82</v>
      </c>
      <c r="C133" s="45" t="s">
        <v>25</v>
      </c>
      <c r="D133" s="46">
        <v>0</v>
      </c>
      <c r="E133" s="140">
        <v>347</v>
      </c>
      <c r="F133" s="46">
        <v>0</v>
      </c>
      <c r="G133" s="140">
        <v>400</v>
      </c>
      <c r="H133" s="46">
        <v>0</v>
      </c>
      <c r="I133" s="140">
        <v>400</v>
      </c>
      <c r="J133" s="46">
        <v>0</v>
      </c>
      <c r="K133" s="140">
        <v>436</v>
      </c>
      <c r="L133" s="9">
        <f>SUM(J133:K133)</f>
        <v>436</v>
      </c>
    </row>
    <row r="134" spans="1:12" ht="12.75" customHeight="1">
      <c r="A134" s="57" t="s">
        <v>16</v>
      </c>
      <c r="B134" s="57">
        <v>51</v>
      </c>
      <c r="C134" s="58" t="s">
        <v>79</v>
      </c>
      <c r="D134" s="52">
        <f aca="true" t="shared" si="19" ref="D134:L134">SUM(D131:D133)</f>
        <v>0</v>
      </c>
      <c r="E134" s="51">
        <f t="shared" si="19"/>
        <v>5623</v>
      </c>
      <c r="F134" s="52">
        <f>SUM(F131:F133)</f>
        <v>0</v>
      </c>
      <c r="G134" s="51">
        <f>SUM(G131:G133)</f>
        <v>5990</v>
      </c>
      <c r="H134" s="52">
        <f t="shared" si="19"/>
        <v>0</v>
      </c>
      <c r="I134" s="51">
        <f t="shared" si="19"/>
        <v>5990</v>
      </c>
      <c r="J134" s="52">
        <f t="shared" si="19"/>
        <v>0</v>
      </c>
      <c r="K134" s="51">
        <f t="shared" si="19"/>
        <v>6141</v>
      </c>
      <c r="L134" s="51">
        <f t="shared" si="19"/>
        <v>6141</v>
      </c>
    </row>
    <row r="135" spans="1:12" ht="0.75" customHeight="1">
      <c r="A135" s="3"/>
      <c r="B135" s="3"/>
      <c r="C135" s="4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1:12" ht="12.75">
      <c r="A136" s="3"/>
      <c r="B136" s="3">
        <v>52</v>
      </c>
      <c r="C136" s="45" t="s">
        <v>87</v>
      </c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2.75">
      <c r="A137" s="3"/>
      <c r="B137" s="139" t="s">
        <v>83</v>
      </c>
      <c r="C137" s="45" t="s">
        <v>56</v>
      </c>
      <c r="D137" s="46">
        <v>0</v>
      </c>
      <c r="E137" s="140">
        <v>4183</v>
      </c>
      <c r="F137" s="46">
        <v>0</v>
      </c>
      <c r="G137" s="140">
        <v>4695</v>
      </c>
      <c r="H137" s="46">
        <v>0</v>
      </c>
      <c r="I137" s="140">
        <v>4695</v>
      </c>
      <c r="J137" s="46">
        <v>0</v>
      </c>
      <c r="K137" s="140">
        <v>5103</v>
      </c>
      <c r="L137" s="9">
        <f>SUM(J137:K137)</f>
        <v>5103</v>
      </c>
    </row>
    <row r="138" spans="1:12" ht="12.75">
      <c r="A138" s="3"/>
      <c r="B138" s="139" t="s">
        <v>84</v>
      </c>
      <c r="C138" s="45" t="s">
        <v>23</v>
      </c>
      <c r="D138" s="49">
        <v>0</v>
      </c>
      <c r="E138" s="47">
        <v>68</v>
      </c>
      <c r="F138" s="49">
        <v>0</v>
      </c>
      <c r="G138" s="140">
        <v>68</v>
      </c>
      <c r="H138" s="49">
        <v>0</v>
      </c>
      <c r="I138" s="47">
        <v>68</v>
      </c>
      <c r="J138" s="49">
        <v>0</v>
      </c>
      <c r="K138" s="140">
        <v>75</v>
      </c>
      <c r="L138" s="55">
        <f>SUM(J138:K138)</f>
        <v>75</v>
      </c>
    </row>
    <row r="139" spans="1:12" ht="12.75">
      <c r="A139" s="3"/>
      <c r="B139" s="139" t="s">
        <v>85</v>
      </c>
      <c r="C139" s="45" t="s">
        <v>25</v>
      </c>
      <c r="D139" s="49">
        <v>0</v>
      </c>
      <c r="E139" s="47">
        <v>359</v>
      </c>
      <c r="F139" s="49">
        <v>0</v>
      </c>
      <c r="G139" s="47">
        <v>400</v>
      </c>
      <c r="H139" s="49">
        <v>0</v>
      </c>
      <c r="I139" s="47">
        <v>400</v>
      </c>
      <c r="J139" s="49">
        <v>0</v>
      </c>
      <c r="K139" s="47">
        <v>436</v>
      </c>
      <c r="L139" s="55">
        <f>SUM(J139:K139)</f>
        <v>436</v>
      </c>
    </row>
    <row r="140" spans="1:12" ht="12.75">
      <c r="A140" s="3"/>
      <c r="B140" s="139" t="s">
        <v>86</v>
      </c>
      <c r="C140" s="45" t="s">
        <v>183</v>
      </c>
      <c r="D140" s="46">
        <v>0</v>
      </c>
      <c r="E140" s="140">
        <v>35</v>
      </c>
      <c r="F140" s="46">
        <v>0</v>
      </c>
      <c r="G140" s="140">
        <v>35</v>
      </c>
      <c r="H140" s="46">
        <v>0</v>
      </c>
      <c r="I140" s="140">
        <v>35</v>
      </c>
      <c r="J140" s="46">
        <v>0</v>
      </c>
      <c r="K140" s="140">
        <v>35</v>
      </c>
      <c r="L140" s="9">
        <f>SUM(J140:K140)</f>
        <v>35</v>
      </c>
    </row>
    <row r="141" spans="1:12" ht="12.75">
      <c r="A141" s="3" t="s">
        <v>16</v>
      </c>
      <c r="B141" s="3">
        <v>52</v>
      </c>
      <c r="C141" s="45" t="s">
        <v>87</v>
      </c>
      <c r="D141" s="52">
        <f aca="true" t="shared" si="20" ref="D141:L141">SUM(D137:D140)</f>
        <v>0</v>
      </c>
      <c r="E141" s="51">
        <f t="shared" si="20"/>
        <v>4645</v>
      </c>
      <c r="F141" s="52">
        <f>SUM(F137:F140)</f>
        <v>0</v>
      </c>
      <c r="G141" s="51">
        <f>SUM(G137:G140)</f>
        <v>5198</v>
      </c>
      <c r="H141" s="52">
        <f t="shared" si="20"/>
        <v>0</v>
      </c>
      <c r="I141" s="51">
        <f t="shared" si="20"/>
        <v>5198</v>
      </c>
      <c r="J141" s="52">
        <f t="shared" si="20"/>
        <v>0</v>
      </c>
      <c r="K141" s="51">
        <f t="shared" si="20"/>
        <v>5649</v>
      </c>
      <c r="L141" s="51">
        <f t="shared" si="20"/>
        <v>5649</v>
      </c>
    </row>
    <row r="142" spans="1:12" ht="16.5" customHeight="1">
      <c r="A142" s="3"/>
      <c r="B142" s="3"/>
      <c r="C142" s="4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1:12" ht="12.75">
      <c r="A143" s="3"/>
      <c r="B143" s="3">
        <v>55</v>
      </c>
      <c r="C143" s="45" t="s">
        <v>88</v>
      </c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2.75">
      <c r="A144" s="3"/>
      <c r="B144" s="139" t="s">
        <v>89</v>
      </c>
      <c r="C144" s="45" t="s">
        <v>56</v>
      </c>
      <c r="D144" s="46">
        <v>0</v>
      </c>
      <c r="E144" s="140">
        <v>5140</v>
      </c>
      <c r="F144" s="46">
        <v>0</v>
      </c>
      <c r="G144" s="140">
        <v>5602</v>
      </c>
      <c r="H144" s="46">
        <v>0</v>
      </c>
      <c r="I144" s="140">
        <f>5602-1259</f>
        <v>4343</v>
      </c>
      <c r="J144" s="46">
        <v>0</v>
      </c>
      <c r="K144" s="140">
        <v>5851</v>
      </c>
      <c r="L144" s="9">
        <f>SUM(J144:K144)</f>
        <v>5851</v>
      </c>
    </row>
    <row r="145" spans="1:12" ht="12.75">
      <c r="A145" s="3"/>
      <c r="B145" s="139" t="s">
        <v>90</v>
      </c>
      <c r="C145" s="45" t="s">
        <v>23</v>
      </c>
      <c r="D145" s="46">
        <v>0</v>
      </c>
      <c r="E145" s="140">
        <v>90</v>
      </c>
      <c r="F145" s="46">
        <v>0</v>
      </c>
      <c r="G145" s="140">
        <v>90</v>
      </c>
      <c r="H145" s="46">
        <v>0</v>
      </c>
      <c r="I145" s="140">
        <v>90</v>
      </c>
      <c r="J145" s="46">
        <v>0</v>
      </c>
      <c r="K145" s="140">
        <v>100</v>
      </c>
      <c r="L145" s="9">
        <f>SUM(J145:K145)</f>
        <v>100</v>
      </c>
    </row>
    <row r="146" spans="1:12" ht="12.75">
      <c r="A146" s="3"/>
      <c r="B146" s="139" t="s">
        <v>91</v>
      </c>
      <c r="C146" s="45" t="s">
        <v>25</v>
      </c>
      <c r="D146" s="46">
        <v>0</v>
      </c>
      <c r="E146" s="140">
        <v>270</v>
      </c>
      <c r="F146" s="46">
        <v>0</v>
      </c>
      <c r="G146" s="140">
        <v>310</v>
      </c>
      <c r="H146" s="46">
        <v>0</v>
      </c>
      <c r="I146" s="140">
        <v>310</v>
      </c>
      <c r="J146" s="46">
        <v>0</v>
      </c>
      <c r="K146" s="140">
        <v>337</v>
      </c>
      <c r="L146" s="9">
        <f>SUM(J146:K146)</f>
        <v>337</v>
      </c>
    </row>
    <row r="147" spans="1:12" ht="12.75">
      <c r="A147" s="3"/>
      <c r="B147" s="139" t="s">
        <v>92</v>
      </c>
      <c r="C147" s="45" t="s">
        <v>183</v>
      </c>
      <c r="D147" s="49">
        <v>0</v>
      </c>
      <c r="E147" s="47">
        <v>50</v>
      </c>
      <c r="F147" s="49">
        <v>0</v>
      </c>
      <c r="G147" s="47">
        <v>50</v>
      </c>
      <c r="H147" s="49">
        <v>0</v>
      </c>
      <c r="I147" s="47">
        <v>50</v>
      </c>
      <c r="J147" s="49">
        <v>0</v>
      </c>
      <c r="K147" s="47">
        <v>55</v>
      </c>
      <c r="L147" s="9">
        <f>SUM(J147:K147)</f>
        <v>55</v>
      </c>
    </row>
    <row r="148" spans="1:12" ht="12.75">
      <c r="A148" s="3" t="s">
        <v>16</v>
      </c>
      <c r="B148" s="3">
        <v>55</v>
      </c>
      <c r="C148" s="45" t="s">
        <v>88</v>
      </c>
      <c r="D148" s="52">
        <f aca="true" t="shared" si="21" ref="D148:L148">SUM(D144:D147)</f>
        <v>0</v>
      </c>
      <c r="E148" s="51">
        <f t="shared" si="21"/>
        <v>5550</v>
      </c>
      <c r="F148" s="52">
        <f>SUM(F144:F147)</f>
        <v>0</v>
      </c>
      <c r="G148" s="51">
        <f>SUM(G144:G147)</f>
        <v>6052</v>
      </c>
      <c r="H148" s="52">
        <f t="shared" si="21"/>
        <v>0</v>
      </c>
      <c r="I148" s="51">
        <f t="shared" si="21"/>
        <v>4793</v>
      </c>
      <c r="J148" s="52">
        <f t="shared" si="21"/>
        <v>0</v>
      </c>
      <c r="K148" s="51">
        <f t="shared" si="21"/>
        <v>6343</v>
      </c>
      <c r="L148" s="51">
        <f t="shared" si="21"/>
        <v>6343</v>
      </c>
    </row>
    <row r="149" spans="1:12" ht="16.5" customHeight="1">
      <c r="A149" s="3"/>
      <c r="B149" s="3"/>
      <c r="C149" s="4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12" ht="12.75">
      <c r="A150" s="3"/>
      <c r="B150" s="3">
        <v>57</v>
      </c>
      <c r="C150" s="45" t="s">
        <v>93</v>
      </c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2.75">
      <c r="A151" s="3"/>
      <c r="B151" s="139" t="s">
        <v>94</v>
      </c>
      <c r="C151" s="45" t="s">
        <v>56</v>
      </c>
      <c r="D151" s="46">
        <v>0</v>
      </c>
      <c r="E151" s="140">
        <v>3742</v>
      </c>
      <c r="F151" s="46">
        <v>0</v>
      </c>
      <c r="G151" s="140">
        <v>4002</v>
      </c>
      <c r="H151" s="46">
        <v>0</v>
      </c>
      <c r="I151" s="140">
        <f>4002-303</f>
        <v>3699</v>
      </c>
      <c r="J151" s="46">
        <v>0</v>
      </c>
      <c r="K151" s="140">
        <v>4243</v>
      </c>
      <c r="L151" s="9">
        <f>SUM(J151:K151)</f>
        <v>4243</v>
      </c>
    </row>
    <row r="152" spans="1:12" ht="12.75">
      <c r="A152" s="3"/>
      <c r="B152" s="139" t="s">
        <v>95</v>
      </c>
      <c r="C152" s="45" t="s">
        <v>23</v>
      </c>
      <c r="D152" s="46">
        <v>0</v>
      </c>
      <c r="E152" s="140">
        <v>85</v>
      </c>
      <c r="F152" s="46">
        <v>0</v>
      </c>
      <c r="G152" s="140">
        <v>135</v>
      </c>
      <c r="H152" s="46">
        <v>0</v>
      </c>
      <c r="I152" s="140">
        <v>135</v>
      </c>
      <c r="J152" s="46">
        <v>0</v>
      </c>
      <c r="K152" s="140">
        <v>147</v>
      </c>
      <c r="L152" s="9">
        <f>SUM(J152:K152)</f>
        <v>147</v>
      </c>
    </row>
    <row r="153" spans="1:12" ht="12.75">
      <c r="A153" s="3"/>
      <c r="B153" s="139" t="s">
        <v>96</v>
      </c>
      <c r="C153" s="45" t="s">
        <v>25</v>
      </c>
      <c r="D153" s="46">
        <v>0</v>
      </c>
      <c r="E153" s="140">
        <v>360</v>
      </c>
      <c r="F153" s="46">
        <v>0</v>
      </c>
      <c r="G153" s="140">
        <v>400</v>
      </c>
      <c r="H153" s="46">
        <v>0</v>
      </c>
      <c r="I153" s="140">
        <v>400</v>
      </c>
      <c r="J153" s="46">
        <v>0</v>
      </c>
      <c r="K153" s="140">
        <v>436</v>
      </c>
      <c r="L153" s="9">
        <f>SUM(J153:K153)</f>
        <v>436</v>
      </c>
    </row>
    <row r="154" spans="1:12" ht="12.75">
      <c r="A154" s="3"/>
      <c r="B154" s="139" t="s">
        <v>97</v>
      </c>
      <c r="C154" s="45" t="s">
        <v>183</v>
      </c>
      <c r="D154" s="46">
        <v>0</v>
      </c>
      <c r="E154" s="140">
        <v>40</v>
      </c>
      <c r="F154" s="46">
        <v>0</v>
      </c>
      <c r="G154" s="140">
        <v>40</v>
      </c>
      <c r="H154" s="46">
        <v>0</v>
      </c>
      <c r="I154" s="140">
        <v>40</v>
      </c>
      <c r="J154" s="46">
        <v>0</v>
      </c>
      <c r="K154" s="140">
        <v>44</v>
      </c>
      <c r="L154" s="9">
        <f>SUM(J154:K154)</f>
        <v>44</v>
      </c>
    </row>
    <row r="155" spans="1:12" ht="12.75">
      <c r="A155" s="3" t="s">
        <v>16</v>
      </c>
      <c r="B155" s="3">
        <v>57</v>
      </c>
      <c r="C155" s="45" t="s">
        <v>93</v>
      </c>
      <c r="D155" s="52">
        <f aca="true" t="shared" si="22" ref="D155:L155">SUM(D151:D154)</f>
        <v>0</v>
      </c>
      <c r="E155" s="51">
        <f t="shared" si="22"/>
        <v>4227</v>
      </c>
      <c r="F155" s="52">
        <f>SUM(F151:F154)</f>
        <v>0</v>
      </c>
      <c r="G155" s="51">
        <f>SUM(G151:G154)</f>
        <v>4577</v>
      </c>
      <c r="H155" s="52">
        <f t="shared" si="22"/>
        <v>0</v>
      </c>
      <c r="I155" s="51">
        <f t="shared" si="22"/>
        <v>4274</v>
      </c>
      <c r="J155" s="52">
        <f t="shared" si="22"/>
        <v>0</v>
      </c>
      <c r="K155" s="51">
        <f t="shared" si="22"/>
        <v>4870</v>
      </c>
      <c r="L155" s="51">
        <f t="shared" si="22"/>
        <v>4870</v>
      </c>
    </row>
    <row r="156" spans="1:12" ht="12.75">
      <c r="A156" s="3" t="s">
        <v>16</v>
      </c>
      <c r="B156" s="3">
        <v>60</v>
      </c>
      <c r="C156" s="45" t="s">
        <v>73</v>
      </c>
      <c r="D156" s="59">
        <f aca="true" t="shared" si="23" ref="D156:L156">D157</f>
        <v>0</v>
      </c>
      <c r="E156" s="60">
        <f t="shared" si="23"/>
        <v>23306</v>
      </c>
      <c r="F156" s="59">
        <f t="shared" si="23"/>
        <v>0</v>
      </c>
      <c r="G156" s="60">
        <f t="shared" si="23"/>
        <v>25468</v>
      </c>
      <c r="H156" s="59">
        <f t="shared" si="23"/>
        <v>0</v>
      </c>
      <c r="I156" s="60">
        <f t="shared" si="23"/>
        <v>23906</v>
      </c>
      <c r="J156" s="59">
        <f t="shared" si="23"/>
        <v>0</v>
      </c>
      <c r="K156" s="60">
        <f t="shared" si="23"/>
        <v>26333</v>
      </c>
      <c r="L156" s="60">
        <f t="shared" si="23"/>
        <v>26333</v>
      </c>
    </row>
    <row r="157" spans="1:12" ht="12.75">
      <c r="A157" s="3" t="s">
        <v>16</v>
      </c>
      <c r="B157" s="53">
        <v>0.094</v>
      </c>
      <c r="C157" s="54" t="s">
        <v>98</v>
      </c>
      <c r="D157" s="59">
        <f aca="true" t="shared" si="24" ref="D157:J157">D155+D148+D141+D134+D128</f>
        <v>0</v>
      </c>
      <c r="E157" s="60">
        <f t="shared" si="24"/>
        <v>23306</v>
      </c>
      <c r="F157" s="59">
        <f>F155+F148+F141+F134+F128</f>
        <v>0</v>
      </c>
      <c r="G157" s="60">
        <f>G155+G148+G141+G134+G128</f>
        <v>25468</v>
      </c>
      <c r="H157" s="59">
        <f t="shared" si="24"/>
        <v>0</v>
      </c>
      <c r="I157" s="60">
        <f t="shared" si="24"/>
        <v>23906</v>
      </c>
      <c r="J157" s="59">
        <f t="shared" si="24"/>
        <v>0</v>
      </c>
      <c r="K157" s="60">
        <f>K155+K148+K141+K134+K128</f>
        <v>26333</v>
      </c>
      <c r="L157" s="60">
        <f>L155+L148+L141+L134+L128</f>
        <v>26333</v>
      </c>
    </row>
    <row r="158" spans="1:12" ht="12.75">
      <c r="A158" s="70" t="s">
        <v>16</v>
      </c>
      <c r="B158" s="65">
        <v>2053</v>
      </c>
      <c r="C158" s="54" t="s">
        <v>5</v>
      </c>
      <c r="D158" s="52">
        <f aca="true" t="shared" si="25" ref="D158:L158">D157+D119</f>
        <v>0</v>
      </c>
      <c r="E158" s="51">
        <f t="shared" si="25"/>
        <v>77261</v>
      </c>
      <c r="F158" s="52">
        <f>F157+F119</f>
        <v>0</v>
      </c>
      <c r="G158" s="51">
        <f>G157+G119</f>
        <v>84381</v>
      </c>
      <c r="H158" s="52">
        <f t="shared" si="25"/>
        <v>0</v>
      </c>
      <c r="I158" s="51">
        <f t="shared" si="25"/>
        <v>83422</v>
      </c>
      <c r="J158" s="52">
        <f t="shared" si="25"/>
        <v>0</v>
      </c>
      <c r="K158" s="51">
        <f t="shared" si="25"/>
        <v>89841</v>
      </c>
      <c r="L158" s="51">
        <f t="shared" si="25"/>
        <v>89841</v>
      </c>
    </row>
    <row r="159" spans="1:12" ht="12.75">
      <c r="A159" s="70"/>
      <c r="B159" s="65"/>
      <c r="C159" s="54"/>
      <c r="D159" s="49"/>
      <c r="E159" s="47"/>
      <c r="F159" s="49"/>
      <c r="G159" s="47"/>
      <c r="H159" s="49"/>
      <c r="I159" s="47"/>
      <c r="J159" s="48"/>
      <c r="K159" s="47"/>
      <c r="L159" s="47"/>
    </row>
    <row r="160" spans="1:12" ht="12.75">
      <c r="A160" s="70"/>
      <c r="B160" s="71">
        <v>2070</v>
      </c>
      <c r="C160" s="72" t="s">
        <v>215</v>
      </c>
      <c r="D160" s="49"/>
      <c r="E160" s="47"/>
      <c r="F160" s="49"/>
      <c r="G160" s="47"/>
      <c r="H160" s="49"/>
      <c r="I160" s="47"/>
      <c r="J160" s="48"/>
      <c r="K160" s="47"/>
      <c r="L160" s="47"/>
    </row>
    <row r="161" spans="1:12" ht="12.75">
      <c r="A161" s="70"/>
      <c r="B161" s="73">
        <v>0.106</v>
      </c>
      <c r="C161" s="54" t="s">
        <v>216</v>
      </c>
      <c r="D161" s="49"/>
      <c r="E161" s="47"/>
      <c r="F161" s="49"/>
      <c r="G161" s="47"/>
      <c r="H161" s="49"/>
      <c r="I161" s="47"/>
      <c r="J161" s="48"/>
      <c r="K161" s="47"/>
      <c r="L161" s="47"/>
    </row>
    <row r="162" spans="1:12" ht="27.75" customHeight="1">
      <c r="A162" s="70"/>
      <c r="B162" s="3">
        <v>81</v>
      </c>
      <c r="C162" s="45" t="s">
        <v>220</v>
      </c>
      <c r="D162" s="49"/>
      <c r="E162" s="47"/>
      <c r="F162" s="49"/>
      <c r="G162" s="47"/>
      <c r="H162" s="49"/>
      <c r="I162" s="47"/>
      <c r="J162" s="48"/>
      <c r="K162" s="47"/>
      <c r="L162" s="47"/>
    </row>
    <row r="163" spans="1:12" ht="12.75">
      <c r="A163" s="70"/>
      <c r="B163" s="135" t="s">
        <v>218</v>
      </c>
      <c r="C163" s="45" t="s">
        <v>219</v>
      </c>
      <c r="D163" s="49">
        <v>0</v>
      </c>
      <c r="E163" s="49">
        <v>0</v>
      </c>
      <c r="F163" s="48">
        <v>100</v>
      </c>
      <c r="G163" s="49">
        <v>0</v>
      </c>
      <c r="H163" s="48">
        <v>340</v>
      </c>
      <c r="I163" s="49">
        <v>0</v>
      </c>
      <c r="J163" s="49">
        <v>0</v>
      </c>
      <c r="K163" s="49">
        <v>0</v>
      </c>
      <c r="L163" s="49">
        <f>SUM(J163:K163)</f>
        <v>0</v>
      </c>
    </row>
    <row r="164" spans="1:12" ht="12.75">
      <c r="A164" s="70"/>
      <c r="B164" s="135" t="s">
        <v>217</v>
      </c>
      <c r="C164" s="45" t="s">
        <v>27</v>
      </c>
      <c r="D164" s="49">
        <v>0</v>
      </c>
      <c r="E164" s="49">
        <v>0</v>
      </c>
      <c r="F164" s="48">
        <v>1060</v>
      </c>
      <c r="G164" s="49">
        <v>0</v>
      </c>
      <c r="H164" s="48">
        <v>6060</v>
      </c>
      <c r="I164" s="49">
        <v>0</v>
      </c>
      <c r="J164" s="49">
        <v>0</v>
      </c>
      <c r="K164" s="49">
        <v>0</v>
      </c>
      <c r="L164" s="49">
        <f>SUM(J164:K164)</f>
        <v>0</v>
      </c>
    </row>
    <row r="165" spans="1:12" ht="27.75" customHeight="1">
      <c r="A165" s="70" t="s">
        <v>16</v>
      </c>
      <c r="B165" s="3">
        <v>81</v>
      </c>
      <c r="C165" s="45" t="s">
        <v>220</v>
      </c>
      <c r="D165" s="52">
        <f>SUM(D163:D164)</f>
        <v>0</v>
      </c>
      <c r="E165" s="52">
        <f aca="true" t="shared" si="26" ref="E165:K165">SUM(E163:E164)</f>
        <v>0</v>
      </c>
      <c r="F165" s="74">
        <f>SUM(F163:F164)</f>
        <v>1160</v>
      </c>
      <c r="G165" s="52">
        <f>SUM(G163:G164)</f>
        <v>0</v>
      </c>
      <c r="H165" s="74">
        <f t="shared" si="26"/>
        <v>6400</v>
      </c>
      <c r="I165" s="52">
        <f t="shared" si="26"/>
        <v>0</v>
      </c>
      <c r="J165" s="52">
        <f t="shared" si="26"/>
        <v>0</v>
      </c>
      <c r="K165" s="52">
        <f t="shared" si="26"/>
        <v>0</v>
      </c>
      <c r="L165" s="52">
        <f>SUM(J165:K165)</f>
        <v>0</v>
      </c>
    </row>
    <row r="166" spans="1:12" ht="12.75">
      <c r="A166" s="150" t="s">
        <v>16</v>
      </c>
      <c r="B166" s="151">
        <v>0.106</v>
      </c>
      <c r="C166" s="66" t="s">
        <v>216</v>
      </c>
      <c r="D166" s="52">
        <f>D165</f>
        <v>0</v>
      </c>
      <c r="E166" s="52">
        <f aca="true" t="shared" si="27" ref="E166:K167">E165</f>
        <v>0</v>
      </c>
      <c r="F166" s="74">
        <f>F165</f>
        <v>1160</v>
      </c>
      <c r="G166" s="52">
        <f>G165</f>
        <v>0</v>
      </c>
      <c r="H166" s="74">
        <f t="shared" si="27"/>
        <v>6400</v>
      </c>
      <c r="I166" s="52">
        <f t="shared" si="27"/>
        <v>0</v>
      </c>
      <c r="J166" s="52">
        <f t="shared" si="27"/>
        <v>0</v>
      </c>
      <c r="K166" s="52">
        <f t="shared" si="27"/>
        <v>0</v>
      </c>
      <c r="L166" s="52">
        <f>SUM(J166:K166)</f>
        <v>0</v>
      </c>
    </row>
    <row r="167" spans="1:12" ht="12.75">
      <c r="A167" s="70" t="s">
        <v>16</v>
      </c>
      <c r="B167" s="71">
        <v>2070</v>
      </c>
      <c r="C167" s="72" t="s">
        <v>215</v>
      </c>
      <c r="D167" s="59">
        <f>D166</f>
        <v>0</v>
      </c>
      <c r="E167" s="59">
        <f t="shared" si="27"/>
        <v>0</v>
      </c>
      <c r="F167" s="61">
        <f>F166</f>
        <v>1160</v>
      </c>
      <c r="G167" s="59">
        <f>G166</f>
        <v>0</v>
      </c>
      <c r="H167" s="61">
        <f t="shared" si="27"/>
        <v>6400</v>
      </c>
      <c r="I167" s="59">
        <f t="shared" si="27"/>
        <v>0</v>
      </c>
      <c r="J167" s="59">
        <f t="shared" si="27"/>
        <v>0</v>
      </c>
      <c r="K167" s="59">
        <f t="shared" si="27"/>
        <v>0</v>
      </c>
      <c r="L167" s="59">
        <f>SUM(J167:K167)</f>
        <v>0</v>
      </c>
    </row>
    <row r="168" spans="1:12" ht="12.75">
      <c r="A168" s="70"/>
      <c r="B168" s="73"/>
      <c r="C168" s="54"/>
      <c r="D168" s="49"/>
      <c r="E168" s="47"/>
      <c r="F168" s="49"/>
      <c r="G168" s="47"/>
      <c r="H168" s="49"/>
      <c r="I168" s="47"/>
      <c r="J168" s="48"/>
      <c r="K168" s="47"/>
      <c r="L168" s="47"/>
    </row>
    <row r="169" spans="1:12" ht="25.5">
      <c r="A169" s="3" t="s">
        <v>18</v>
      </c>
      <c r="B169" s="65">
        <v>2245</v>
      </c>
      <c r="C169" s="54" t="s">
        <v>184</v>
      </c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2.75">
      <c r="A170" s="3"/>
      <c r="B170" s="75">
        <v>2</v>
      </c>
      <c r="C170" s="45" t="s">
        <v>185</v>
      </c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12.75">
      <c r="A171" s="3"/>
      <c r="B171" s="53">
        <v>2.101</v>
      </c>
      <c r="C171" s="54" t="s">
        <v>186</v>
      </c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2.75">
      <c r="A172" s="3"/>
      <c r="B172" s="139" t="s">
        <v>99</v>
      </c>
      <c r="C172" s="3" t="s">
        <v>100</v>
      </c>
      <c r="D172" s="46">
        <v>0</v>
      </c>
      <c r="E172" s="140">
        <v>10200</v>
      </c>
      <c r="F172" s="46">
        <v>0</v>
      </c>
      <c r="G172" s="140">
        <v>10000</v>
      </c>
      <c r="H172" s="46">
        <v>0</v>
      </c>
      <c r="I172" s="140">
        <v>819839</v>
      </c>
      <c r="J172" s="46">
        <v>0</v>
      </c>
      <c r="K172" s="140">
        <v>100000</v>
      </c>
      <c r="L172" s="9">
        <f>SUM(J172:K172)</f>
        <v>100000</v>
      </c>
    </row>
    <row r="173" spans="1:12" ht="12.75">
      <c r="A173" s="3" t="s">
        <v>16</v>
      </c>
      <c r="B173" s="53">
        <v>2.101</v>
      </c>
      <c r="C173" s="54" t="s">
        <v>186</v>
      </c>
      <c r="D173" s="52">
        <f aca="true" t="shared" si="28" ref="D173:L173">D172</f>
        <v>0</v>
      </c>
      <c r="E173" s="51">
        <f t="shared" si="28"/>
        <v>10200</v>
      </c>
      <c r="F173" s="52">
        <f>F172</f>
        <v>0</v>
      </c>
      <c r="G173" s="51">
        <f>G172</f>
        <v>10000</v>
      </c>
      <c r="H173" s="52">
        <f t="shared" si="28"/>
        <v>0</v>
      </c>
      <c r="I173" s="51">
        <f t="shared" si="28"/>
        <v>819839</v>
      </c>
      <c r="J173" s="52">
        <f t="shared" si="28"/>
        <v>0</v>
      </c>
      <c r="K173" s="51">
        <f>K172</f>
        <v>100000</v>
      </c>
      <c r="L173" s="51">
        <f t="shared" si="28"/>
        <v>100000</v>
      </c>
    </row>
    <row r="174" spans="1:12" ht="15" customHeight="1">
      <c r="A174" s="3"/>
      <c r="B174" s="76"/>
      <c r="C174" s="3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3"/>
      <c r="B175" s="53">
        <v>2.102</v>
      </c>
      <c r="C175" s="77" t="s">
        <v>187</v>
      </c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3"/>
      <c r="B176" s="139" t="s">
        <v>101</v>
      </c>
      <c r="C176" s="3" t="s">
        <v>102</v>
      </c>
      <c r="D176" s="46">
        <v>0</v>
      </c>
      <c r="E176" s="46">
        <v>0</v>
      </c>
      <c r="F176" s="46">
        <v>0</v>
      </c>
      <c r="G176" s="140">
        <v>10</v>
      </c>
      <c r="H176" s="46">
        <v>0</v>
      </c>
      <c r="I176" s="140">
        <v>10</v>
      </c>
      <c r="J176" s="46">
        <v>0</v>
      </c>
      <c r="K176" s="140">
        <v>1</v>
      </c>
      <c r="L176" s="9">
        <f>SUM(J176:K176)</f>
        <v>1</v>
      </c>
    </row>
    <row r="177" spans="1:12" ht="12.75">
      <c r="A177" s="3" t="s">
        <v>16</v>
      </c>
      <c r="B177" s="53">
        <v>2.102</v>
      </c>
      <c r="C177" s="77" t="s">
        <v>187</v>
      </c>
      <c r="D177" s="52">
        <f aca="true" t="shared" si="29" ref="D177:L177">D176</f>
        <v>0</v>
      </c>
      <c r="E177" s="52">
        <f t="shared" si="29"/>
        <v>0</v>
      </c>
      <c r="F177" s="52">
        <f>F176</f>
        <v>0</v>
      </c>
      <c r="G177" s="51">
        <f>G176</f>
        <v>10</v>
      </c>
      <c r="H177" s="52">
        <f t="shared" si="29"/>
        <v>0</v>
      </c>
      <c r="I177" s="51">
        <f t="shared" si="29"/>
        <v>10</v>
      </c>
      <c r="J177" s="52">
        <f t="shared" si="29"/>
        <v>0</v>
      </c>
      <c r="K177" s="51">
        <f>K176</f>
        <v>1</v>
      </c>
      <c r="L177" s="51">
        <f t="shared" si="29"/>
        <v>1</v>
      </c>
    </row>
    <row r="178" spans="1:12" ht="15" customHeight="1">
      <c r="A178" s="3"/>
      <c r="B178" s="76"/>
      <c r="C178" s="3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3"/>
      <c r="B179" s="53">
        <v>2.104</v>
      </c>
      <c r="C179" s="77" t="s">
        <v>188</v>
      </c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3"/>
      <c r="B180" s="139" t="s">
        <v>103</v>
      </c>
      <c r="C180" s="3" t="s">
        <v>104</v>
      </c>
      <c r="D180" s="49">
        <v>0</v>
      </c>
      <c r="E180" s="49">
        <v>0</v>
      </c>
      <c r="F180" s="49">
        <v>0</v>
      </c>
      <c r="G180" s="47">
        <v>10</v>
      </c>
      <c r="H180" s="49">
        <v>0</v>
      </c>
      <c r="I180" s="47">
        <v>10</v>
      </c>
      <c r="J180" s="49">
        <v>0</v>
      </c>
      <c r="K180" s="47">
        <v>1</v>
      </c>
      <c r="L180" s="55">
        <f>SUM(J180:K180)</f>
        <v>1</v>
      </c>
    </row>
    <row r="181" spans="1:12" ht="12.75">
      <c r="A181" s="3" t="s">
        <v>16</v>
      </c>
      <c r="B181" s="53">
        <v>2.104</v>
      </c>
      <c r="C181" s="77" t="s">
        <v>188</v>
      </c>
      <c r="D181" s="52">
        <f aca="true" t="shared" si="30" ref="D181:L181">D180</f>
        <v>0</v>
      </c>
      <c r="E181" s="52">
        <f t="shared" si="30"/>
        <v>0</v>
      </c>
      <c r="F181" s="52">
        <f>F180</f>
        <v>0</v>
      </c>
      <c r="G181" s="51">
        <f>G180</f>
        <v>10</v>
      </c>
      <c r="H181" s="52">
        <f t="shared" si="30"/>
        <v>0</v>
      </c>
      <c r="I181" s="51">
        <f t="shared" si="30"/>
        <v>10</v>
      </c>
      <c r="J181" s="52">
        <f t="shared" si="30"/>
        <v>0</v>
      </c>
      <c r="K181" s="51">
        <f>K180</f>
        <v>1</v>
      </c>
      <c r="L181" s="51">
        <f t="shared" si="30"/>
        <v>1</v>
      </c>
    </row>
    <row r="182" spans="1:12" ht="15" customHeight="1">
      <c r="A182" s="3"/>
      <c r="B182" s="53"/>
      <c r="C182" s="77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3"/>
      <c r="B183" s="53">
        <v>2.105</v>
      </c>
      <c r="C183" s="77" t="s">
        <v>189</v>
      </c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3"/>
      <c r="B184" s="139" t="s">
        <v>105</v>
      </c>
      <c r="C184" s="3" t="s">
        <v>106</v>
      </c>
      <c r="D184" s="49">
        <v>0</v>
      </c>
      <c r="E184" s="46">
        <v>0</v>
      </c>
      <c r="F184" s="46">
        <v>0</v>
      </c>
      <c r="G184" s="140">
        <v>10</v>
      </c>
      <c r="H184" s="46">
        <v>0</v>
      </c>
      <c r="I184" s="140">
        <v>1000</v>
      </c>
      <c r="J184" s="46">
        <v>0</v>
      </c>
      <c r="K184" s="140">
        <v>1000</v>
      </c>
      <c r="L184" s="9">
        <f>SUM(J184:K184)</f>
        <v>1000</v>
      </c>
    </row>
    <row r="185" spans="1:12" ht="12.75">
      <c r="A185" s="3" t="s">
        <v>16</v>
      </c>
      <c r="B185" s="53">
        <v>2.105</v>
      </c>
      <c r="C185" s="77" t="s">
        <v>189</v>
      </c>
      <c r="D185" s="52">
        <f aca="true" t="shared" si="31" ref="D185:L185">D184</f>
        <v>0</v>
      </c>
      <c r="E185" s="52">
        <f t="shared" si="31"/>
        <v>0</v>
      </c>
      <c r="F185" s="52">
        <f>F184</f>
        <v>0</v>
      </c>
      <c r="G185" s="51">
        <f>G184</f>
        <v>10</v>
      </c>
      <c r="H185" s="52">
        <f t="shared" si="31"/>
        <v>0</v>
      </c>
      <c r="I185" s="51">
        <f t="shared" si="31"/>
        <v>1000</v>
      </c>
      <c r="J185" s="52">
        <f t="shared" si="31"/>
        <v>0</v>
      </c>
      <c r="K185" s="51">
        <f>K184</f>
        <v>1000</v>
      </c>
      <c r="L185" s="51">
        <f t="shared" si="31"/>
        <v>1000</v>
      </c>
    </row>
    <row r="186" spans="1:12" ht="15" customHeight="1">
      <c r="A186" s="3"/>
      <c r="B186" s="53"/>
      <c r="C186" s="77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25.5">
      <c r="A187" s="3"/>
      <c r="B187" s="53">
        <v>2.106</v>
      </c>
      <c r="C187" s="77" t="s">
        <v>190</v>
      </c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2.75">
      <c r="A188" s="3"/>
      <c r="B188" s="139" t="s">
        <v>107</v>
      </c>
      <c r="C188" s="3" t="s">
        <v>108</v>
      </c>
      <c r="D188" s="59">
        <v>0</v>
      </c>
      <c r="E188" s="142">
        <v>62965</v>
      </c>
      <c r="F188" s="59">
        <v>0</v>
      </c>
      <c r="G188" s="60">
        <v>10</v>
      </c>
      <c r="H188" s="59">
        <v>0</v>
      </c>
      <c r="I188" s="60">
        <v>293707</v>
      </c>
      <c r="J188" s="59">
        <v>0</v>
      </c>
      <c r="K188" s="60">
        <v>220000</v>
      </c>
      <c r="L188" s="62">
        <f>SUM(J188:K188)</f>
        <v>220000</v>
      </c>
    </row>
    <row r="189" spans="1:12" ht="25.5">
      <c r="A189" s="3" t="s">
        <v>16</v>
      </c>
      <c r="B189" s="53">
        <v>2.106</v>
      </c>
      <c r="C189" s="77" t="s">
        <v>190</v>
      </c>
      <c r="D189" s="59">
        <f aca="true" t="shared" si="32" ref="D189:L189">D188</f>
        <v>0</v>
      </c>
      <c r="E189" s="60">
        <f t="shared" si="32"/>
        <v>62965</v>
      </c>
      <c r="F189" s="59">
        <f>F188</f>
        <v>0</v>
      </c>
      <c r="G189" s="60">
        <f>G188</f>
        <v>10</v>
      </c>
      <c r="H189" s="59">
        <f t="shared" si="32"/>
        <v>0</v>
      </c>
      <c r="I189" s="60">
        <f t="shared" si="32"/>
        <v>293707</v>
      </c>
      <c r="J189" s="59">
        <f t="shared" si="32"/>
        <v>0</v>
      </c>
      <c r="K189" s="60">
        <f>K188</f>
        <v>220000</v>
      </c>
      <c r="L189" s="60">
        <f t="shared" si="32"/>
        <v>220000</v>
      </c>
    </row>
    <row r="190" spans="1:12" ht="15" customHeight="1">
      <c r="A190" s="3"/>
      <c r="B190" s="76"/>
      <c r="C190" s="3"/>
      <c r="D190" s="9"/>
      <c r="E190" s="12"/>
      <c r="F190" s="9"/>
      <c r="G190" s="9"/>
      <c r="H190" s="9"/>
      <c r="I190" s="9"/>
      <c r="J190" s="9"/>
      <c r="K190" s="9"/>
      <c r="L190" s="9"/>
    </row>
    <row r="191" spans="1:12" ht="25.5">
      <c r="A191" s="3"/>
      <c r="B191" s="53">
        <v>2.107</v>
      </c>
      <c r="C191" s="77" t="s">
        <v>191</v>
      </c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25.5">
      <c r="A192" s="3"/>
      <c r="B192" s="139" t="s">
        <v>109</v>
      </c>
      <c r="C192" s="3" t="s">
        <v>153</v>
      </c>
      <c r="D192" s="46">
        <v>0</v>
      </c>
      <c r="E192" s="46">
        <v>0</v>
      </c>
      <c r="F192" s="46">
        <v>0</v>
      </c>
      <c r="G192" s="140">
        <v>10</v>
      </c>
      <c r="H192" s="46">
        <v>0</v>
      </c>
      <c r="I192" s="140">
        <v>20000</v>
      </c>
      <c r="J192" s="46">
        <v>0</v>
      </c>
      <c r="K192" s="140">
        <v>122500</v>
      </c>
      <c r="L192" s="9">
        <f>SUM(J192:K192)</f>
        <v>122500</v>
      </c>
    </row>
    <row r="193" spans="1:12" ht="25.5">
      <c r="A193" s="57" t="s">
        <v>16</v>
      </c>
      <c r="B193" s="78">
        <v>2.107</v>
      </c>
      <c r="C193" s="79" t="s">
        <v>191</v>
      </c>
      <c r="D193" s="52">
        <f aca="true" t="shared" si="33" ref="D193:L193">D192</f>
        <v>0</v>
      </c>
      <c r="E193" s="52">
        <f t="shared" si="33"/>
        <v>0</v>
      </c>
      <c r="F193" s="52">
        <f>F192</f>
        <v>0</v>
      </c>
      <c r="G193" s="51">
        <f>G192</f>
        <v>10</v>
      </c>
      <c r="H193" s="52">
        <f t="shared" si="33"/>
        <v>0</v>
      </c>
      <c r="I193" s="51">
        <f t="shared" si="33"/>
        <v>20000</v>
      </c>
      <c r="J193" s="52">
        <f t="shared" si="33"/>
        <v>0</v>
      </c>
      <c r="K193" s="51">
        <f>K192</f>
        <v>122500</v>
      </c>
      <c r="L193" s="51">
        <f t="shared" si="33"/>
        <v>122500</v>
      </c>
    </row>
    <row r="194" spans="1:12" ht="0.75" customHeight="1">
      <c r="A194" s="3"/>
      <c r="B194" s="76"/>
      <c r="C194" s="3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25.5">
      <c r="A195" s="3"/>
      <c r="B195" s="53">
        <v>2.108</v>
      </c>
      <c r="C195" s="77" t="s">
        <v>192</v>
      </c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12.75">
      <c r="A196" s="3"/>
      <c r="B196" s="139" t="s">
        <v>110</v>
      </c>
      <c r="C196" s="3" t="s">
        <v>111</v>
      </c>
      <c r="D196" s="59">
        <v>0</v>
      </c>
      <c r="E196" s="59">
        <v>0</v>
      </c>
      <c r="F196" s="59">
        <v>0</v>
      </c>
      <c r="G196" s="60">
        <v>10</v>
      </c>
      <c r="H196" s="59">
        <v>0</v>
      </c>
      <c r="I196" s="60">
        <v>4000</v>
      </c>
      <c r="J196" s="59">
        <v>0</v>
      </c>
      <c r="K196" s="60">
        <v>119800</v>
      </c>
      <c r="L196" s="62">
        <f>SUM(J196:K196)</f>
        <v>119800</v>
      </c>
    </row>
    <row r="197" spans="1:12" ht="25.5">
      <c r="A197" s="3" t="s">
        <v>16</v>
      </c>
      <c r="B197" s="53">
        <v>2.108</v>
      </c>
      <c r="C197" s="77" t="s">
        <v>192</v>
      </c>
      <c r="D197" s="52">
        <f aca="true" t="shared" si="34" ref="D197:L197">D196</f>
        <v>0</v>
      </c>
      <c r="E197" s="52">
        <f t="shared" si="34"/>
        <v>0</v>
      </c>
      <c r="F197" s="52">
        <f>F196</f>
        <v>0</v>
      </c>
      <c r="G197" s="51">
        <f>G196</f>
        <v>10</v>
      </c>
      <c r="H197" s="52">
        <f t="shared" si="34"/>
        <v>0</v>
      </c>
      <c r="I197" s="51">
        <f t="shared" si="34"/>
        <v>4000</v>
      </c>
      <c r="J197" s="52">
        <f t="shared" si="34"/>
        <v>0</v>
      </c>
      <c r="K197" s="51">
        <f>K196</f>
        <v>119800</v>
      </c>
      <c r="L197" s="51">
        <f t="shared" si="34"/>
        <v>119800</v>
      </c>
    </row>
    <row r="198" spans="1:12" ht="15" customHeight="1">
      <c r="A198" s="3"/>
      <c r="B198" s="76"/>
      <c r="C198" s="3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25.5" customHeight="1">
      <c r="A199" s="3"/>
      <c r="B199" s="53">
        <v>2.109</v>
      </c>
      <c r="C199" s="77" t="s">
        <v>193</v>
      </c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25.5">
      <c r="A200" s="3"/>
      <c r="B200" s="139" t="s">
        <v>112</v>
      </c>
      <c r="C200" s="70" t="s">
        <v>169</v>
      </c>
      <c r="D200" s="46">
        <v>0</v>
      </c>
      <c r="E200" s="140">
        <v>1000</v>
      </c>
      <c r="F200" s="46">
        <v>0</v>
      </c>
      <c r="G200" s="140">
        <v>10</v>
      </c>
      <c r="H200" s="46">
        <v>0</v>
      </c>
      <c r="I200" s="140">
        <v>43132</v>
      </c>
      <c r="J200" s="46">
        <v>0</v>
      </c>
      <c r="K200" s="140">
        <v>10000</v>
      </c>
      <c r="L200" s="9">
        <f>SUM(J200:K200)</f>
        <v>10000</v>
      </c>
    </row>
    <row r="201" spans="1:12" ht="25.5" customHeight="1">
      <c r="A201" s="3" t="s">
        <v>16</v>
      </c>
      <c r="B201" s="53">
        <v>2.109</v>
      </c>
      <c r="C201" s="77" t="s">
        <v>193</v>
      </c>
      <c r="D201" s="52">
        <f aca="true" t="shared" si="35" ref="D201:L201">D200</f>
        <v>0</v>
      </c>
      <c r="E201" s="51">
        <f t="shared" si="35"/>
        <v>1000</v>
      </c>
      <c r="F201" s="52">
        <f>F200</f>
        <v>0</v>
      </c>
      <c r="G201" s="51">
        <f>G200</f>
        <v>10</v>
      </c>
      <c r="H201" s="52">
        <f t="shared" si="35"/>
        <v>0</v>
      </c>
      <c r="I201" s="51">
        <f t="shared" si="35"/>
        <v>43132</v>
      </c>
      <c r="J201" s="52">
        <f t="shared" si="35"/>
        <v>0</v>
      </c>
      <c r="K201" s="51">
        <f>K200</f>
        <v>10000</v>
      </c>
      <c r="L201" s="51">
        <f t="shared" si="35"/>
        <v>10000</v>
      </c>
    </row>
    <row r="202" spans="1:12" ht="15" customHeight="1">
      <c r="A202" s="3"/>
      <c r="B202" s="65"/>
      <c r="C202" s="70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3"/>
      <c r="B203" s="53">
        <v>2.111</v>
      </c>
      <c r="C203" s="77" t="s">
        <v>194</v>
      </c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3"/>
      <c r="B204" s="139" t="s">
        <v>114</v>
      </c>
      <c r="C204" s="70" t="s">
        <v>194</v>
      </c>
      <c r="D204" s="49">
        <v>0</v>
      </c>
      <c r="E204" s="49">
        <v>0</v>
      </c>
      <c r="F204" s="49">
        <v>0</v>
      </c>
      <c r="G204" s="47">
        <v>10</v>
      </c>
      <c r="H204" s="49">
        <v>0</v>
      </c>
      <c r="I204" s="47">
        <v>10</v>
      </c>
      <c r="J204" s="49">
        <v>0</v>
      </c>
      <c r="K204" s="47">
        <v>1</v>
      </c>
      <c r="L204" s="55">
        <f>SUM(J204:K204)</f>
        <v>1</v>
      </c>
    </row>
    <row r="205" spans="1:12" ht="12.75">
      <c r="A205" s="3" t="s">
        <v>16</v>
      </c>
      <c r="B205" s="53">
        <v>2.111</v>
      </c>
      <c r="C205" s="77" t="s">
        <v>113</v>
      </c>
      <c r="D205" s="52">
        <f aca="true" t="shared" si="36" ref="D205:L205">D204</f>
        <v>0</v>
      </c>
      <c r="E205" s="52">
        <f t="shared" si="36"/>
        <v>0</v>
      </c>
      <c r="F205" s="52">
        <f>F204</f>
        <v>0</v>
      </c>
      <c r="G205" s="51">
        <f>G204</f>
        <v>10</v>
      </c>
      <c r="H205" s="52">
        <f t="shared" si="36"/>
        <v>0</v>
      </c>
      <c r="I205" s="51">
        <f t="shared" si="36"/>
        <v>10</v>
      </c>
      <c r="J205" s="52">
        <f t="shared" si="36"/>
        <v>0</v>
      </c>
      <c r="K205" s="51">
        <f>K204</f>
        <v>1</v>
      </c>
      <c r="L205" s="51">
        <f t="shared" si="36"/>
        <v>1</v>
      </c>
    </row>
    <row r="206" spans="1:12" ht="12.75">
      <c r="A206" s="3"/>
      <c r="B206" s="53"/>
      <c r="C206" s="77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 customHeight="1">
      <c r="A207" s="3"/>
      <c r="B207" s="53">
        <v>2.112</v>
      </c>
      <c r="C207" s="77" t="s">
        <v>204</v>
      </c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 customHeight="1">
      <c r="A208" s="3"/>
      <c r="B208" s="139" t="s">
        <v>115</v>
      </c>
      <c r="C208" s="70" t="s">
        <v>116</v>
      </c>
      <c r="D208" s="46">
        <v>0</v>
      </c>
      <c r="E208" s="46">
        <v>0</v>
      </c>
      <c r="F208" s="46">
        <v>0</v>
      </c>
      <c r="G208" s="140">
        <v>10</v>
      </c>
      <c r="H208" s="46">
        <v>0</v>
      </c>
      <c r="I208" s="140">
        <v>10</v>
      </c>
      <c r="J208" s="46">
        <v>0</v>
      </c>
      <c r="K208" s="140">
        <v>1</v>
      </c>
      <c r="L208" s="9">
        <f>SUM(J208:K208)</f>
        <v>1</v>
      </c>
    </row>
    <row r="209" spans="1:12" ht="12.75" customHeight="1">
      <c r="A209" s="3" t="s">
        <v>16</v>
      </c>
      <c r="B209" s="53">
        <v>2.112</v>
      </c>
      <c r="C209" s="77" t="s">
        <v>204</v>
      </c>
      <c r="D209" s="52">
        <f aca="true" t="shared" si="37" ref="D209:L209">D208</f>
        <v>0</v>
      </c>
      <c r="E209" s="52">
        <f t="shared" si="37"/>
        <v>0</v>
      </c>
      <c r="F209" s="52">
        <f>F208</f>
        <v>0</v>
      </c>
      <c r="G209" s="51">
        <f>G208</f>
        <v>10</v>
      </c>
      <c r="H209" s="52">
        <f t="shared" si="37"/>
        <v>0</v>
      </c>
      <c r="I209" s="51">
        <f t="shared" si="37"/>
        <v>10</v>
      </c>
      <c r="J209" s="52">
        <f t="shared" si="37"/>
        <v>0</v>
      </c>
      <c r="K209" s="51">
        <f>K208</f>
        <v>1</v>
      </c>
      <c r="L209" s="51">
        <f t="shared" si="37"/>
        <v>1</v>
      </c>
    </row>
    <row r="210" spans="1:12" ht="15" customHeight="1">
      <c r="A210" s="3"/>
      <c r="B210" s="76"/>
      <c r="C210" s="77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25.5">
      <c r="A211" s="3"/>
      <c r="B211" s="53">
        <v>2.113</v>
      </c>
      <c r="C211" s="77" t="s">
        <v>203</v>
      </c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25.5">
      <c r="A212" s="3"/>
      <c r="B212" s="139" t="s">
        <v>99</v>
      </c>
      <c r="C212" s="3" t="s">
        <v>158</v>
      </c>
      <c r="D212" s="46">
        <v>0</v>
      </c>
      <c r="E212" s="49">
        <v>0</v>
      </c>
      <c r="F212" s="46">
        <v>0</v>
      </c>
      <c r="G212" s="47">
        <v>10</v>
      </c>
      <c r="H212" s="46">
        <v>0</v>
      </c>
      <c r="I212" s="47">
        <v>10</v>
      </c>
      <c r="J212" s="46">
        <v>0</v>
      </c>
      <c r="K212" s="47">
        <v>1</v>
      </c>
      <c r="L212" s="55">
        <f>SUM(J212:K212)</f>
        <v>1</v>
      </c>
    </row>
    <row r="213" spans="1:12" ht="25.5">
      <c r="A213" s="3" t="s">
        <v>16</v>
      </c>
      <c r="B213" s="53">
        <v>2.113</v>
      </c>
      <c r="C213" s="77" t="s">
        <v>203</v>
      </c>
      <c r="D213" s="52">
        <f aca="true" t="shared" si="38" ref="D213:L213">D212</f>
        <v>0</v>
      </c>
      <c r="E213" s="52">
        <f t="shared" si="38"/>
        <v>0</v>
      </c>
      <c r="F213" s="52">
        <f>F212</f>
        <v>0</v>
      </c>
      <c r="G213" s="51">
        <f>G212</f>
        <v>10</v>
      </c>
      <c r="H213" s="52">
        <f t="shared" si="38"/>
        <v>0</v>
      </c>
      <c r="I213" s="51">
        <f t="shared" si="38"/>
        <v>10</v>
      </c>
      <c r="J213" s="52">
        <f t="shared" si="38"/>
        <v>0</v>
      </c>
      <c r="K213" s="51">
        <f>K212</f>
        <v>1</v>
      </c>
      <c r="L213" s="51">
        <f t="shared" si="38"/>
        <v>1</v>
      </c>
    </row>
    <row r="214" spans="1:12" ht="15" customHeight="1">
      <c r="A214" s="3"/>
      <c r="B214" s="76"/>
      <c r="C214" s="3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1:12" ht="25.5">
      <c r="A215" s="3"/>
      <c r="B215" s="53">
        <v>2.114</v>
      </c>
      <c r="C215" s="77" t="s">
        <v>205</v>
      </c>
      <c r="D215" s="56"/>
      <c r="E215" s="56"/>
      <c r="F215" s="56"/>
      <c r="G215" s="56"/>
      <c r="H215" s="56"/>
      <c r="I215" s="56"/>
      <c r="J215" s="56"/>
      <c r="K215" s="56"/>
      <c r="L215" s="56"/>
    </row>
    <row r="216" spans="1:12" ht="12.75" customHeight="1">
      <c r="A216" s="3"/>
      <c r="B216" s="139" t="s">
        <v>101</v>
      </c>
      <c r="C216" s="3" t="s">
        <v>117</v>
      </c>
      <c r="D216" s="49">
        <v>0</v>
      </c>
      <c r="E216" s="49">
        <v>0</v>
      </c>
      <c r="F216" s="49">
        <v>0</v>
      </c>
      <c r="G216" s="47">
        <v>10</v>
      </c>
      <c r="H216" s="49">
        <v>0</v>
      </c>
      <c r="I216" s="47">
        <v>10000</v>
      </c>
      <c r="J216" s="49">
        <v>0</v>
      </c>
      <c r="K216" s="47">
        <v>10000</v>
      </c>
      <c r="L216" s="55">
        <f>SUM(J216:K216)</f>
        <v>10000</v>
      </c>
    </row>
    <row r="217" spans="1:12" ht="25.5">
      <c r="A217" s="57" t="s">
        <v>16</v>
      </c>
      <c r="B217" s="78">
        <v>2.114</v>
      </c>
      <c r="C217" s="79" t="s">
        <v>205</v>
      </c>
      <c r="D217" s="52">
        <f aca="true" t="shared" si="39" ref="D217:L217">D216</f>
        <v>0</v>
      </c>
      <c r="E217" s="52">
        <f t="shared" si="39"/>
        <v>0</v>
      </c>
      <c r="F217" s="52">
        <f>F216</f>
        <v>0</v>
      </c>
      <c r="G217" s="51">
        <f>G216</f>
        <v>10</v>
      </c>
      <c r="H217" s="52">
        <f t="shared" si="39"/>
        <v>0</v>
      </c>
      <c r="I217" s="51">
        <f t="shared" si="39"/>
        <v>10000</v>
      </c>
      <c r="J217" s="52">
        <f t="shared" si="39"/>
        <v>0</v>
      </c>
      <c r="K217" s="51">
        <f>K216</f>
        <v>10000</v>
      </c>
      <c r="L217" s="51">
        <f t="shared" si="39"/>
        <v>10000</v>
      </c>
    </row>
    <row r="218" spans="1:12" ht="0.75" customHeight="1">
      <c r="A218" s="3"/>
      <c r="B218" s="76"/>
      <c r="C218" s="3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1:12" ht="27.75" customHeight="1">
      <c r="A219" s="3"/>
      <c r="B219" s="53">
        <v>2.115</v>
      </c>
      <c r="C219" s="77" t="s">
        <v>249</v>
      </c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1:12" ht="12.75" customHeight="1">
      <c r="A220" s="3"/>
      <c r="B220" s="139" t="s">
        <v>103</v>
      </c>
      <c r="C220" s="3" t="s">
        <v>118</v>
      </c>
      <c r="D220" s="59">
        <v>0</v>
      </c>
      <c r="E220" s="59">
        <v>0</v>
      </c>
      <c r="F220" s="59">
        <v>0</v>
      </c>
      <c r="G220" s="60">
        <v>10</v>
      </c>
      <c r="H220" s="59">
        <v>0</v>
      </c>
      <c r="I220" s="60">
        <v>10</v>
      </c>
      <c r="J220" s="59">
        <v>0</v>
      </c>
      <c r="K220" s="60">
        <v>10000</v>
      </c>
      <c r="L220" s="62">
        <f>SUM(J220:K220)</f>
        <v>10000</v>
      </c>
    </row>
    <row r="221" spans="1:12" ht="25.5">
      <c r="A221" s="3" t="s">
        <v>16</v>
      </c>
      <c r="B221" s="53">
        <v>2.115</v>
      </c>
      <c r="C221" s="77" t="s">
        <v>195</v>
      </c>
      <c r="D221" s="52">
        <f aca="true" t="shared" si="40" ref="D221:L221">D220</f>
        <v>0</v>
      </c>
      <c r="E221" s="52">
        <f t="shared" si="40"/>
        <v>0</v>
      </c>
      <c r="F221" s="52">
        <f>F220</f>
        <v>0</v>
      </c>
      <c r="G221" s="51">
        <f>G220</f>
        <v>10</v>
      </c>
      <c r="H221" s="52">
        <f t="shared" si="40"/>
        <v>0</v>
      </c>
      <c r="I221" s="51">
        <f t="shared" si="40"/>
        <v>10</v>
      </c>
      <c r="J221" s="52">
        <f t="shared" si="40"/>
        <v>0</v>
      </c>
      <c r="K221" s="51">
        <f>K220</f>
        <v>10000</v>
      </c>
      <c r="L221" s="51">
        <f t="shared" si="40"/>
        <v>10000</v>
      </c>
    </row>
    <row r="222" spans="1:12" ht="12.75" customHeight="1">
      <c r="A222" s="3"/>
      <c r="B222" s="76"/>
      <c r="C222" s="3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1:12" ht="25.5">
      <c r="A223" s="3"/>
      <c r="B223" s="53">
        <v>2.117</v>
      </c>
      <c r="C223" s="77" t="s">
        <v>196</v>
      </c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25.5">
      <c r="A224" s="3"/>
      <c r="B224" s="139" t="s">
        <v>105</v>
      </c>
      <c r="C224" s="3" t="s">
        <v>167</v>
      </c>
      <c r="D224" s="46">
        <v>0</v>
      </c>
      <c r="E224" s="46">
        <v>0</v>
      </c>
      <c r="F224" s="46">
        <v>0</v>
      </c>
      <c r="G224" s="140">
        <v>10</v>
      </c>
      <c r="H224" s="46">
        <v>0</v>
      </c>
      <c r="I224" s="140">
        <v>2238</v>
      </c>
      <c r="J224" s="46">
        <v>0</v>
      </c>
      <c r="K224" s="140">
        <v>1500</v>
      </c>
      <c r="L224" s="9">
        <f>SUM(J224:K224)</f>
        <v>1500</v>
      </c>
    </row>
    <row r="225" spans="1:12" ht="25.5">
      <c r="A225" s="3" t="s">
        <v>16</v>
      </c>
      <c r="B225" s="53">
        <v>2.117</v>
      </c>
      <c r="C225" s="77" t="s">
        <v>196</v>
      </c>
      <c r="D225" s="52">
        <f aca="true" t="shared" si="41" ref="D225:L225">D224</f>
        <v>0</v>
      </c>
      <c r="E225" s="52">
        <f t="shared" si="41"/>
        <v>0</v>
      </c>
      <c r="F225" s="52">
        <f>F224</f>
        <v>0</v>
      </c>
      <c r="G225" s="51">
        <f>G224</f>
        <v>10</v>
      </c>
      <c r="H225" s="52">
        <f t="shared" si="41"/>
        <v>0</v>
      </c>
      <c r="I225" s="51">
        <f t="shared" si="41"/>
        <v>2238</v>
      </c>
      <c r="J225" s="52">
        <f t="shared" si="41"/>
        <v>0</v>
      </c>
      <c r="K225" s="51">
        <f>K224</f>
        <v>1500</v>
      </c>
      <c r="L225" s="51">
        <f t="shared" si="41"/>
        <v>1500</v>
      </c>
    </row>
    <row r="226" spans="1:12" ht="12.75" customHeight="1">
      <c r="A226" s="3"/>
      <c r="B226" s="76"/>
      <c r="C226" s="3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 customHeight="1">
      <c r="A227" s="3"/>
      <c r="B227" s="53">
        <v>2.121</v>
      </c>
      <c r="C227" s="77" t="s">
        <v>119</v>
      </c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 customHeight="1">
      <c r="A228" s="3"/>
      <c r="B228" s="139" t="s">
        <v>107</v>
      </c>
      <c r="C228" s="3" t="s">
        <v>120</v>
      </c>
      <c r="D228" s="46">
        <v>0</v>
      </c>
      <c r="E228" s="46">
        <v>0</v>
      </c>
      <c r="F228" s="46">
        <v>0</v>
      </c>
      <c r="G228" s="140">
        <v>10</v>
      </c>
      <c r="H228" s="46">
        <v>0</v>
      </c>
      <c r="I228" s="140">
        <v>10</v>
      </c>
      <c r="J228" s="46">
        <v>0</v>
      </c>
      <c r="K228" s="140">
        <v>10</v>
      </c>
      <c r="L228" s="9">
        <f>SUM(J228:K228)</f>
        <v>10</v>
      </c>
    </row>
    <row r="229" spans="1:12" ht="12.75" customHeight="1">
      <c r="A229" s="3" t="s">
        <v>16</v>
      </c>
      <c r="B229" s="53">
        <v>2.121</v>
      </c>
      <c r="C229" s="77" t="s">
        <v>119</v>
      </c>
      <c r="D229" s="52">
        <f aca="true" t="shared" si="42" ref="D229:L229">D228</f>
        <v>0</v>
      </c>
      <c r="E229" s="52">
        <f t="shared" si="42"/>
        <v>0</v>
      </c>
      <c r="F229" s="52">
        <f>F228</f>
        <v>0</v>
      </c>
      <c r="G229" s="51">
        <f>G228</f>
        <v>10</v>
      </c>
      <c r="H229" s="52">
        <f t="shared" si="42"/>
        <v>0</v>
      </c>
      <c r="I229" s="51">
        <f t="shared" si="42"/>
        <v>10</v>
      </c>
      <c r="J229" s="52">
        <f t="shared" si="42"/>
        <v>0</v>
      </c>
      <c r="K229" s="51">
        <f>K228</f>
        <v>10</v>
      </c>
      <c r="L229" s="51">
        <f t="shared" si="42"/>
        <v>10</v>
      </c>
    </row>
    <row r="230" spans="1:12" ht="12.75">
      <c r="A230" s="3"/>
      <c r="B230" s="76"/>
      <c r="C230" s="3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25.5">
      <c r="A231" s="3"/>
      <c r="B231" s="53">
        <v>2.122</v>
      </c>
      <c r="C231" s="77" t="s">
        <v>197</v>
      </c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 ht="12.75">
      <c r="A232" s="3"/>
      <c r="B232" s="139" t="s">
        <v>109</v>
      </c>
      <c r="C232" s="3" t="s">
        <v>121</v>
      </c>
      <c r="D232" s="46">
        <v>0</v>
      </c>
      <c r="E232" s="140">
        <v>16100</v>
      </c>
      <c r="F232" s="46">
        <v>0</v>
      </c>
      <c r="G232" s="140">
        <v>10</v>
      </c>
      <c r="H232" s="46">
        <v>0</v>
      </c>
      <c r="I232" s="140">
        <v>42882</v>
      </c>
      <c r="J232" s="46">
        <v>0</v>
      </c>
      <c r="K232" s="140">
        <v>250000</v>
      </c>
      <c r="L232" s="9">
        <f>SUM(J232:K232)</f>
        <v>250000</v>
      </c>
    </row>
    <row r="233" spans="1:12" ht="25.5">
      <c r="A233" s="3" t="s">
        <v>16</v>
      </c>
      <c r="B233" s="53">
        <v>2.122</v>
      </c>
      <c r="C233" s="77" t="s">
        <v>197</v>
      </c>
      <c r="D233" s="52">
        <f aca="true" t="shared" si="43" ref="D233:L233">D232</f>
        <v>0</v>
      </c>
      <c r="E233" s="51">
        <f t="shared" si="43"/>
        <v>16100</v>
      </c>
      <c r="F233" s="52">
        <f>F232</f>
        <v>0</v>
      </c>
      <c r="G233" s="51">
        <f>G232</f>
        <v>10</v>
      </c>
      <c r="H233" s="52">
        <f t="shared" si="43"/>
        <v>0</v>
      </c>
      <c r="I233" s="51">
        <f t="shared" si="43"/>
        <v>42882</v>
      </c>
      <c r="J233" s="52">
        <f t="shared" si="43"/>
        <v>0</v>
      </c>
      <c r="K233" s="51">
        <f>K232</f>
        <v>250000</v>
      </c>
      <c r="L233" s="51">
        <f t="shared" si="43"/>
        <v>250000</v>
      </c>
    </row>
    <row r="234" spans="1:12" ht="12.75">
      <c r="A234" s="3"/>
      <c r="B234" s="76"/>
      <c r="C234" s="3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3"/>
      <c r="B235" s="53">
        <v>2.282</v>
      </c>
      <c r="C235" s="77" t="s">
        <v>122</v>
      </c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1:12" ht="25.5">
      <c r="A236" s="3"/>
      <c r="B236" s="139" t="s">
        <v>110</v>
      </c>
      <c r="C236" s="3" t="s">
        <v>165</v>
      </c>
      <c r="D236" s="49">
        <v>0</v>
      </c>
      <c r="E236" s="49">
        <v>0</v>
      </c>
      <c r="F236" s="49">
        <v>0</v>
      </c>
      <c r="G236" s="47">
        <v>10</v>
      </c>
      <c r="H236" s="49">
        <v>0</v>
      </c>
      <c r="I236" s="47">
        <v>8500</v>
      </c>
      <c r="J236" s="49">
        <v>0</v>
      </c>
      <c r="K236" s="47">
        <v>10</v>
      </c>
      <c r="L236" s="55">
        <f>SUM(J236:K236)</f>
        <v>10</v>
      </c>
    </row>
    <row r="237" spans="1:12" ht="25.5">
      <c r="A237" s="3"/>
      <c r="B237" s="139" t="s">
        <v>112</v>
      </c>
      <c r="C237" s="3" t="s">
        <v>170</v>
      </c>
      <c r="D237" s="49">
        <v>0</v>
      </c>
      <c r="E237" s="49">
        <v>0</v>
      </c>
      <c r="F237" s="49">
        <v>0</v>
      </c>
      <c r="G237" s="47">
        <v>10</v>
      </c>
      <c r="H237" s="49">
        <v>0</v>
      </c>
      <c r="I237" s="47">
        <v>10</v>
      </c>
      <c r="J237" s="49">
        <v>0</v>
      </c>
      <c r="K237" s="47">
        <v>10</v>
      </c>
      <c r="L237" s="55">
        <f>SUM(J237:K237)</f>
        <v>10</v>
      </c>
    </row>
    <row r="238" spans="1:12" ht="25.5">
      <c r="A238" s="3"/>
      <c r="B238" s="139" t="s">
        <v>114</v>
      </c>
      <c r="C238" s="3" t="s">
        <v>206</v>
      </c>
      <c r="D238" s="46">
        <v>0</v>
      </c>
      <c r="E238" s="46">
        <v>0</v>
      </c>
      <c r="F238" s="46">
        <v>0</v>
      </c>
      <c r="G238" s="140">
        <v>10</v>
      </c>
      <c r="H238" s="46">
        <v>0</v>
      </c>
      <c r="I238" s="140">
        <v>10</v>
      </c>
      <c r="J238" s="46">
        <v>0</v>
      </c>
      <c r="K238" s="140">
        <v>10</v>
      </c>
      <c r="L238" s="9">
        <f>SUM(J238:K238)</f>
        <v>10</v>
      </c>
    </row>
    <row r="239" spans="1:12" ht="12.75">
      <c r="A239" s="3" t="s">
        <v>16</v>
      </c>
      <c r="B239" s="53">
        <v>2.282</v>
      </c>
      <c r="C239" s="77" t="s">
        <v>122</v>
      </c>
      <c r="D239" s="52">
        <f aca="true" t="shared" si="44" ref="D239:L239">SUM(D236:D238)</f>
        <v>0</v>
      </c>
      <c r="E239" s="52">
        <f t="shared" si="44"/>
        <v>0</v>
      </c>
      <c r="F239" s="52">
        <f>SUM(F236:F238)</f>
        <v>0</v>
      </c>
      <c r="G239" s="51">
        <f>SUM(G236:G238)</f>
        <v>30</v>
      </c>
      <c r="H239" s="52">
        <f t="shared" si="44"/>
        <v>0</v>
      </c>
      <c r="I239" s="51">
        <f t="shared" si="44"/>
        <v>8520</v>
      </c>
      <c r="J239" s="52">
        <f t="shared" si="44"/>
        <v>0</v>
      </c>
      <c r="K239" s="51">
        <f>SUM(K236:K238)</f>
        <v>30</v>
      </c>
      <c r="L239" s="51">
        <f t="shared" si="44"/>
        <v>30</v>
      </c>
    </row>
    <row r="240" spans="1:12" ht="12.75">
      <c r="A240" s="3"/>
      <c r="B240" s="3"/>
      <c r="C240" s="3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1:12" ht="12.75">
      <c r="A241" s="3"/>
      <c r="B241" s="53">
        <v>2.8</v>
      </c>
      <c r="C241" s="77" t="s">
        <v>131</v>
      </c>
      <c r="D241" s="56"/>
      <c r="E241" s="56"/>
      <c r="F241" s="56"/>
      <c r="G241" s="56"/>
      <c r="H241" s="56"/>
      <c r="I241" s="56"/>
      <c r="J241" s="56"/>
      <c r="K241" s="56"/>
      <c r="L241" s="56"/>
    </row>
    <row r="242" spans="1:12" ht="12.75">
      <c r="A242" s="57"/>
      <c r="B242" s="152" t="s">
        <v>123</v>
      </c>
      <c r="C242" s="150" t="s">
        <v>27</v>
      </c>
      <c r="D242" s="59">
        <v>0</v>
      </c>
      <c r="E242" s="59">
        <v>0</v>
      </c>
      <c r="F242" s="59">
        <v>0</v>
      </c>
      <c r="G242" s="142">
        <v>300</v>
      </c>
      <c r="H242" s="59">
        <v>0</v>
      </c>
      <c r="I242" s="142">
        <v>300</v>
      </c>
      <c r="J242" s="59">
        <v>0</v>
      </c>
      <c r="K242" s="83">
        <v>0</v>
      </c>
      <c r="L242" s="83">
        <f>SUM(J242:K242)</f>
        <v>0</v>
      </c>
    </row>
    <row r="243" spans="1:12" ht="25.5">
      <c r="A243" s="3"/>
      <c r="B243" s="139" t="s">
        <v>99</v>
      </c>
      <c r="C243" s="70" t="s">
        <v>200</v>
      </c>
      <c r="D243" s="49">
        <v>0</v>
      </c>
      <c r="E243" s="47">
        <v>13402</v>
      </c>
      <c r="F243" s="49">
        <v>0</v>
      </c>
      <c r="G243" s="47">
        <v>10</v>
      </c>
      <c r="H243" s="49">
        <v>0</v>
      </c>
      <c r="I243" s="47">
        <v>52805</v>
      </c>
      <c r="J243" s="49">
        <v>0</v>
      </c>
      <c r="K243" s="47">
        <v>20000</v>
      </c>
      <c r="L243" s="55">
        <f>SUM(J243:K243)</f>
        <v>20000</v>
      </c>
    </row>
    <row r="244" spans="1:12" ht="25.5">
      <c r="A244" s="3"/>
      <c r="B244" s="139" t="s">
        <v>101</v>
      </c>
      <c r="C244" s="70" t="s">
        <v>198</v>
      </c>
      <c r="D244" s="49">
        <v>0</v>
      </c>
      <c r="E244" s="47">
        <v>1000</v>
      </c>
      <c r="F244" s="49">
        <v>0</v>
      </c>
      <c r="G244" s="47">
        <v>10</v>
      </c>
      <c r="H244" s="49">
        <v>0</v>
      </c>
      <c r="I244" s="47">
        <v>26783</v>
      </c>
      <c r="J244" s="49">
        <v>0</v>
      </c>
      <c r="K244" s="47">
        <v>26400</v>
      </c>
      <c r="L244" s="55">
        <f>SUM(J244:K244)</f>
        <v>26400</v>
      </c>
    </row>
    <row r="245" spans="1:12" ht="12.75">
      <c r="A245" s="3"/>
      <c r="B245" s="139" t="s">
        <v>103</v>
      </c>
      <c r="C245" s="70" t="s">
        <v>124</v>
      </c>
      <c r="D245" s="46">
        <v>0</v>
      </c>
      <c r="E245" s="144">
        <v>62920</v>
      </c>
      <c r="F245" s="46">
        <v>0</v>
      </c>
      <c r="G245" s="144">
        <v>228400</v>
      </c>
      <c r="H245" s="46">
        <v>0</v>
      </c>
      <c r="I245" s="144">
        <v>284132</v>
      </c>
      <c r="J245" s="46">
        <v>0</v>
      </c>
      <c r="K245" s="144">
        <f>317747-1490</f>
        <v>316257</v>
      </c>
      <c r="L245" s="9">
        <f>SUM(J245:K245)</f>
        <v>316257</v>
      </c>
    </row>
    <row r="246" spans="1:12" ht="12.75">
      <c r="A246" s="3" t="s">
        <v>16</v>
      </c>
      <c r="B246" s="53">
        <v>2.8</v>
      </c>
      <c r="C246" s="77" t="s">
        <v>131</v>
      </c>
      <c r="D246" s="52">
        <f aca="true" t="shared" si="45" ref="D246:L246">SUM(D242:D245)</f>
        <v>0</v>
      </c>
      <c r="E246" s="51">
        <f t="shared" si="45"/>
        <v>77322</v>
      </c>
      <c r="F246" s="52">
        <f>SUM(F242:F245)</f>
        <v>0</v>
      </c>
      <c r="G246" s="51">
        <f>SUM(G242:G245)</f>
        <v>228720</v>
      </c>
      <c r="H246" s="52">
        <f t="shared" si="45"/>
        <v>0</v>
      </c>
      <c r="I246" s="51">
        <f t="shared" si="45"/>
        <v>364020</v>
      </c>
      <c r="J246" s="52">
        <f t="shared" si="45"/>
        <v>0</v>
      </c>
      <c r="K246" s="51">
        <f t="shared" si="45"/>
        <v>362657</v>
      </c>
      <c r="L246" s="51">
        <f t="shared" si="45"/>
        <v>362657</v>
      </c>
    </row>
    <row r="247" spans="1:12" ht="12.75">
      <c r="A247" s="3" t="s">
        <v>16</v>
      </c>
      <c r="B247" s="75">
        <v>2</v>
      </c>
      <c r="C247" s="70" t="s">
        <v>185</v>
      </c>
      <c r="D247" s="52">
        <f aca="true" t="shared" si="46" ref="D247:L247">D246+D239+D233+D229+D225+D221+D217+D213+D209+D205+D201+D197+D193+D189+D185+D181+D177+D173</f>
        <v>0</v>
      </c>
      <c r="E247" s="51">
        <f t="shared" si="46"/>
        <v>167587</v>
      </c>
      <c r="F247" s="52">
        <f>F246+F239+F233+F229+F225+F221+F217+F213+F209+F205+F201+F197+F193+F189+F185+F181+F177+F173</f>
        <v>0</v>
      </c>
      <c r="G247" s="51">
        <f>G246+G239+G233+G229+G225+G221+G217+G213+G209+G205+G201+G197+G193+G189+G185+G181+G177+G173</f>
        <v>238900</v>
      </c>
      <c r="H247" s="52">
        <f t="shared" si="46"/>
        <v>0</v>
      </c>
      <c r="I247" s="51">
        <f t="shared" si="46"/>
        <v>1609408</v>
      </c>
      <c r="J247" s="52">
        <f t="shared" si="46"/>
        <v>0</v>
      </c>
      <c r="K247" s="51">
        <f>K246+K239+K233+K229+K225+K221+K217+K213+K209+K205+K201+K197+K193+K189+K185+K181+K177+K173</f>
        <v>1207502</v>
      </c>
      <c r="L247" s="51">
        <f t="shared" si="46"/>
        <v>1207502</v>
      </c>
    </row>
    <row r="248" spans="1:12" ht="12.75">
      <c r="A248" s="3"/>
      <c r="B248" s="75"/>
      <c r="C248" s="70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1:12" ht="12.75">
      <c r="A249" s="3"/>
      <c r="B249" s="75">
        <v>5</v>
      </c>
      <c r="C249" s="70" t="s">
        <v>125</v>
      </c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1:12" ht="25.5">
      <c r="A250" s="3"/>
      <c r="B250" s="53">
        <v>5.101</v>
      </c>
      <c r="C250" s="77" t="s">
        <v>199</v>
      </c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1:12" ht="25.5">
      <c r="A251" s="3"/>
      <c r="B251" s="139" t="s">
        <v>99</v>
      </c>
      <c r="C251" s="70" t="s">
        <v>166</v>
      </c>
      <c r="D251" s="49">
        <v>0</v>
      </c>
      <c r="E251" s="47">
        <v>125100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f>SUM(J251:K251)</f>
        <v>0</v>
      </c>
    </row>
    <row r="252" spans="1:12" ht="25.5">
      <c r="A252" s="3"/>
      <c r="B252" s="139" t="s">
        <v>101</v>
      </c>
      <c r="C252" s="70" t="s">
        <v>152</v>
      </c>
      <c r="D252" s="59">
        <v>0</v>
      </c>
      <c r="E252" s="59">
        <v>0</v>
      </c>
      <c r="F252" s="59">
        <v>0</v>
      </c>
      <c r="G252" s="59">
        <v>0</v>
      </c>
      <c r="H252" s="59">
        <v>0</v>
      </c>
      <c r="I252" s="59">
        <v>0</v>
      </c>
      <c r="J252" s="59">
        <v>0</v>
      </c>
      <c r="K252" s="59">
        <v>0</v>
      </c>
      <c r="L252" s="59">
        <f>SUM(J252:K252)</f>
        <v>0</v>
      </c>
    </row>
    <row r="253" spans="1:12" ht="25.5">
      <c r="A253" s="3" t="s">
        <v>16</v>
      </c>
      <c r="B253" s="53">
        <v>5.101</v>
      </c>
      <c r="C253" s="77" t="s">
        <v>199</v>
      </c>
      <c r="D253" s="59">
        <f aca="true" t="shared" si="47" ref="D253:L253">SUM(D251:D252)</f>
        <v>0</v>
      </c>
      <c r="E253" s="60">
        <f t="shared" si="47"/>
        <v>125100</v>
      </c>
      <c r="F253" s="59">
        <f>SUM(F251:F252)</f>
        <v>0</v>
      </c>
      <c r="G253" s="59">
        <f>SUM(G251:G252)</f>
        <v>0</v>
      </c>
      <c r="H253" s="59">
        <f t="shared" si="47"/>
        <v>0</v>
      </c>
      <c r="I253" s="59">
        <f t="shared" si="47"/>
        <v>0</v>
      </c>
      <c r="J253" s="59">
        <f t="shared" si="47"/>
        <v>0</v>
      </c>
      <c r="K253" s="59">
        <f t="shared" si="47"/>
        <v>0</v>
      </c>
      <c r="L253" s="59">
        <f t="shared" si="47"/>
        <v>0</v>
      </c>
    </row>
    <row r="254" spans="1:12" ht="12.75">
      <c r="A254" s="3" t="s">
        <v>16</v>
      </c>
      <c r="B254" s="75">
        <v>5</v>
      </c>
      <c r="C254" s="70" t="s">
        <v>125</v>
      </c>
      <c r="D254" s="52">
        <f aca="true" t="shared" si="48" ref="D254:L254">D253</f>
        <v>0</v>
      </c>
      <c r="E254" s="51">
        <f t="shared" si="48"/>
        <v>125100</v>
      </c>
      <c r="F254" s="52">
        <f>F253</f>
        <v>0</v>
      </c>
      <c r="G254" s="52">
        <f>G253</f>
        <v>0</v>
      </c>
      <c r="H254" s="52">
        <f t="shared" si="48"/>
        <v>0</v>
      </c>
      <c r="I254" s="52">
        <f t="shared" si="48"/>
        <v>0</v>
      </c>
      <c r="J254" s="52">
        <f t="shared" si="48"/>
        <v>0</v>
      </c>
      <c r="K254" s="52">
        <f t="shared" si="48"/>
        <v>0</v>
      </c>
      <c r="L254" s="52">
        <f t="shared" si="48"/>
        <v>0</v>
      </c>
    </row>
    <row r="255" spans="1:12" ht="12.75">
      <c r="A255" s="3"/>
      <c r="B255" s="75"/>
      <c r="C255" s="70"/>
      <c r="D255" s="49"/>
      <c r="E255" s="47"/>
      <c r="F255" s="49"/>
      <c r="G255" s="47"/>
      <c r="H255" s="49"/>
      <c r="I255" s="47"/>
      <c r="J255" s="48"/>
      <c r="K255" s="47"/>
      <c r="L255" s="47"/>
    </row>
    <row r="256" spans="1:12" ht="12.75">
      <c r="A256" s="3"/>
      <c r="B256" s="75">
        <v>5</v>
      </c>
      <c r="C256" s="70" t="s">
        <v>210</v>
      </c>
      <c r="D256" s="49"/>
      <c r="E256" s="47"/>
      <c r="F256" s="49"/>
      <c r="G256" s="47"/>
      <c r="H256" s="49"/>
      <c r="I256" s="47"/>
      <c r="J256" s="48"/>
      <c r="K256" s="47"/>
      <c r="L256" s="47"/>
    </row>
    <row r="257" spans="1:12" ht="25.5" customHeight="1">
      <c r="A257" s="3"/>
      <c r="B257" s="53">
        <v>5.101</v>
      </c>
      <c r="C257" s="77" t="s">
        <v>212</v>
      </c>
      <c r="D257" s="49"/>
      <c r="E257" s="47"/>
      <c r="F257" s="49"/>
      <c r="G257" s="47"/>
      <c r="H257" s="49"/>
      <c r="I257" s="47"/>
      <c r="J257" s="48"/>
      <c r="K257" s="47"/>
      <c r="L257" s="47"/>
    </row>
    <row r="258" spans="1:12" ht="25.5">
      <c r="A258" s="3"/>
      <c r="B258" s="139" t="s">
        <v>99</v>
      </c>
      <c r="C258" s="70" t="s">
        <v>213</v>
      </c>
      <c r="D258" s="49">
        <v>0</v>
      </c>
      <c r="E258" s="49">
        <v>0</v>
      </c>
      <c r="F258" s="49">
        <v>0</v>
      </c>
      <c r="G258" s="48">
        <v>238900</v>
      </c>
      <c r="H258" s="49">
        <v>0</v>
      </c>
      <c r="I258" s="47">
        <f>238900+2118000</f>
        <v>2356900</v>
      </c>
      <c r="J258" s="49">
        <v>0</v>
      </c>
      <c r="K258" s="48">
        <v>250800</v>
      </c>
      <c r="L258" s="48">
        <f>SUM(J258:K258)</f>
        <v>250800</v>
      </c>
    </row>
    <row r="259" spans="1:12" ht="25.5" customHeight="1">
      <c r="A259" s="3" t="s">
        <v>16</v>
      </c>
      <c r="B259" s="53">
        <v>5.101</v>
      </c>
      <c r="C259" s="77" t="s">
        <v>247</v>
      </c>
      <c r="D259" s="52">
        <f aca="true" t="shared" si="49" ref="D259:L259">D258</f>
        <v>0</v>
      </c>
      <c r="E259" s="52">
        <f t="shared" si="49"/>
        <v>0</v>
      </c>
      <c r="F259" s="52">
        <f>F258</f>
        <v>0</v>
      </c>
      <c r="G259" s="51">
        <f>G258</f>
        <v>238900</v>
      </c>
      <c r="H259" s="52">
        <f t="shared" si="49"/>
        <v>0</v>
      </c>
      <c r="I259" s="51">
        <f t="shared" si="49"/>
        <v>2356900</v>
      </c>
      <c r="J259" s="52">
        <f t="shared" si="49"/>
        <v>0</v>
      </c>
      <c r="K259" s="51">
        <f t="shared" si="49"/>
        <v>250800</v>
      </c>
      <c r="L259" s="51">
        <f t="shared" si="49"/>
        <v>250800</v>
      </c>
    </row>
    <row r="260" spans="1:12" ht="12.75">
      <c r="A260" s="3" t="s">
        <v>16</v>
      </c>
      <c r="B260" s="75">
        <v>5</v>
      </c>
      <c r="C260" s="70" t="s">
        <v>210</v>
      </c>
      <c r="D260" s="52">
        <f aca="true" t="shared" si="50" ref="D260:L260">D259</f>
        <v>0</v>
      </c>
      <c r="E260" s="52">
        <f t="shared" si="50"/>
        <v>0</v>
      </c>
      <c r="F260" s="52">
        <f>F259</f>
        <v>0</v>
      </c>
      <c r="G260" s="51">
        <f>G259</f>
        <v>238900</v>
      </c>
      <c r="H260" s="52">
        <f t="shared" si="50"/>
        <v>0</v>
      </c>
      <c r="I260" s="51">
        <f t="shared" si="50"/>
        <v>2356900</v>
      </c>
      <c r="J260" s="52">
        <f t="shared" si="50"/>
        <v>0</v>
      </c>
      <c r="K260" s="51">
        <f t="shared" si="50"/>
        <v>250800</v>
      </c>
      <c r="L260" s="51">
        <f t="shared" si="50"/>
        <v>250800</v>
      </c>
    </row>
    <row r="261" spans="1:12" ht="12.75">
      <c r="A261" s="3"/>
      <c r="B261" s="75"/>
      <c r="C261" s="70"/>
      <c r="D261" s="49"/>
      <c r="E261" s="47"/>
      <c r="F261" s="49"/>
      <c r="G261" s="47"/>
      <c r="H261" s="49"/>
      <c r="I261" s="47"/>
      <c r="J261" s="48"/>
      <c r="K261" s="47"/>
      <c r="L261" s="47"/>
    </row>
    <row r="262" spans="1:12" ht="12.75">
      <c r="A262" s="3"/>
      <c r="B262" s="3">
        <v>80</v>
      </c>
      <c r="C262" s="70" t="s">
        <v>126</v>
      </c>
      <c r="D262" s="80"/>
      <c r="E262" s="55"/>
      <c r="F262" s="12"/>
      <c r="G262" s="12"/>
      <c r="H262" s="12"/>
      <c r="I262" s="12"/>
      <c r="J262" s="12"/>
      <c r="K262" s="12"/>
      <c r="L262" s="12"/>
    </row>
    <row r="263" spans="1:12" ht="12.75">
      <c r="A263" s="3"/>
      <c r="B263" s="53">
        <v>80.001</v>
      </c>
      <c r="C263" s="77" t="s">
        <v>19</v>
      </c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1:12" ht="12.75">
      <c r="A264" s="3"/>
      <c r="B264" s="75">
        <v>60</v>
      </c>
      <c r="C264" s="70" t="s">
        <v>127</v>
      </c>
      <c r="D264" s="56"/>
      <c r="E264" s="56"/>
      <c r="F264" s="56"/>
      <c r="G264" s="56"/>
      <c r="H264" s="56"/>
      <c r="I264" s="56"/>
      <c r="J264" s="56"/>
      <c r="K264" s="56"/>
      <c r="L264" s="56"/>
    </row>
    <row r="265" spans="1:12" ht="12.75">
      <c r="A265" s="3"/>
      <c r="B265" s="139" t="s">
        <v>128</v>
      </c>
      <c r="C265" s="70" t="s">
        <v>56</v>
      </c>
      <c r="D265" s="49">
        <v>0</v>
      </c>
      <c r="E265" s="47">
        <v>1143</v>
      </c>
      <c r="F265" s="49">
        <v>0</v>
      </c>
      <c r="G265" s="47">
        <v>925</v>
      </c>
      <c r="H265" s="49">
        <v>0</v>
      </c>
      <c r="I265" s="47">
        <f>925-85</f>
        <v>840</v>
      </c>
      <c r="J265" s="49">
        <v>0</v>
      </c>
      <c r="K265" s="47">
        <v>1049</v>
      </c>
      <c r="L265" s="55">
        <f>SUM(J265:K265)</f>
        <v>1049</v>
      </c>
    </row>
    <row r="266" spans="1:12" ht="12.75">
      <c r="A266" s="3"/>
      <c r="B266" s="139" t="s">
        <v>129</v>
      </c>
      <c r="C266" s="70" t="s">
        <v>23</v>
      </c>
      <c r="D266" s="49">
        <v>0</v>
      </c>
      <c r="E266" s="47">
        <v>189</v>
      </c>
      <c r="F266" s="49">
        <v>0</v>
      </c>
      <c r="G266" s="47">
        <v>180</v>
      </c>
      <c r="H266" s="49">
        <v>0</v>
      </c>
      <c r="I266" s="47">
        <v>180</v>
      </c>
      <c r="J266" s="49">
        <v>0</v>
      </c>
      <c r="K266" s="47">
        <f>188+200</f>
        <v>388</v>
      </c>
      <c r="L266" s="55">
        <f>SUM(J266:K266)</f>
        <v>388</v>
      </c>
    </row>
    <row r="267" spans="1:12" ht="12.75">
      <c r="A267" s="57"/>
      <c r="B267" s="141" t="s">
        <v>130</v>
      </c>
      <c r="C267" s="150" t="s">
        <v>25</v>
      </c>
      <c r="D267" s="59">
        <v>0</v>
      </c>
      <c r="E267" s="60">
        <v>323</v>
      </c>
      <c r="F267" s="59">
        <v>0</v>
      </c>
      <c r="G267" s="60">
        <v>324</v>
      </c>
      <c r="H267" s="59">
        <v>0</v>
      </c>
      <c r="I267" s="60">
        <f>324-1</f>
        <v>323</v>
      </c>
      <c r="J267" s="59">
        <v>0</v>
      </c>
      <c r="K267" s="60">
        <f>324+300</f>
        <v>624</v>
      </c>
      <c r="L267" s="62">
        <f>SUM(J267:K267)</f>
        <v>624</v>
      </c>
    </row>
    <row r="268" spans="1:12" ht="12.75">
      <c r="A268" s="3" t="s">
        <v>16</v>
      </c>
      <c r="B268" s="75">
        <v>60</v>
      </c>
      <c r="C268" s="70" t="s">
        <v>127</v>
      </c>
      <c r="D268" s="59">
        <f aca="true" t="shared" si="51" ref="D268:L268">SUM(D265:D267)</f>
        <v>0</v>
      </c>
      <c r="E268" s="60">
        <f t="shared" si="51"/>
        <v>1655</v>
      </c>
      <c r="F268" s="59">
        <f>SUM(F265:F267)</f>
        <v>0</v>
      </c>
      <c r="G268" s="60">
        <f>SUM(G265:G267)</f>
        <v>1429</v>
      </c>
      <c r="H268" s="59">
        <f t="shared" si="51"/>
        <v>0</v>
      </c>
      <c r="I268" s="60">
        <f t="shared" si="51"/>
        <v>1343</v>
      </c>
      <c r="J268" s="59">
        <f t="shared" si="51"/>
        <v>0</v>
      </c>
      <c r="K268" s="60">
        <f t="shared" si="51"/>
        <v>2061</v>
      </c>
      <c r="L268" s="60">
        <f t="shared" si="51"/>
        <v>2061</v>
      </c>
    </row>
    <row r="269" spans="1:12" ht="12.75">
      <c r="A269" s="3" t="s">
        <v>16</v>
      </c>
      <c r="B269" s="53">
        <v>80.001</v>
      </c>
      <c r="C269" s="77" t="s">
        <v>19</v>
      </c>
      <c r="D269" s="52">
        <f aca="true" t="shared" si="52" ref="D269:L269">D268</f>
        <v>0</v>
      </c>
      <c r="E269" s="51">
        <f t="shared" si="52"/>
        <v>1655</v>
      </c>
      <c r="F269" s="52">
        <f>F268</f>
        <v>0</v>
      </c>
      <c r="G269" s="51">
        <f>G268</f>
        <v>1429</v>
      </c>
      <c r="H269" s="52">
        <f t="shared" si="52"/>
        <v>0</v>
      </c>
      <c r="I269" s="51">
        <f t="shared" si="52"/>
        <v>1343</v>
      </c>
      <c r="J269" s="52">
        <f t="shared" si="52"/>
        <v>0</v>
      </c>
      <c r="K269" s="51">
        <f t="shared" si="52"/>
        <v>2061</v>
      </c>
      <c r="L269" s="51">
        <f t="shared" si="52"/>
        <v>2061</v>
      </c>
    </row>
    <row r="270" spans="1:12" ht="12.75">
      <c r="A270" s="70"/>
      <c r="B270" s="53"/>
      <c r="C270" s="77"/>
      <c r="D270" s="64"/>
      <c r="E270" s="64"/>
      <c r="F270" s="81"/>
      <c r="G270" s="64"/>
      <c r="H270" s="64"/>
      <c r="I270" s="64"/>
      <c r="J270" s="64"/>
      <c r="K270" s="64"/>
      <c r="L270" s="64"/>
    </row>
    <row r="271" spans="1:12" ht="38.25">
      <c r="A271" s="70"/>
      <c r="B271" s="53">
        <v>80.102</v>
      </c>
      <c r="C271" s="77" t="s">
        <v>208</v>
      </c>
      <c r="D271" s="48"/>
      <c r="E271" s="48"/>
      <c r="F271" s="82"/>
      <c r="G271" s="48"/>
      <c r="H271" s="48"/>
      <c r="I271" s="48"/>
      <c r="J271" s="48"/>
      <c r="K271" s="48"/>
      <c r="L271" s="48"/>
    </row>
    <row r="272" spans="1:12" ht="12.75">
      <c r="A272" s="70"/>
      <c r="B272" s="75">
        <v>61</v>
      </c>
      <c r="C272" s="70" t="s">
        <v>207</v>
      </c>
      <c r="D272" s="48"/>
      <c r="E272" s="48"/>
      <c r="F272" s="82"/>
      <c r="G272" s="48"/>
      <c r="H272" s="48"/>
      <c r="I272" s="48"/>
      <c r="J272" s="48"/>
      <c r="K272" s="48"/>
      <c r="L272" s="48"/>
    </row>
    <row r="273" spans="1:12" ht="12.75">
      <c r="A273" s="70"/>
      <c r="B273" s="143" t="s">
        <v>179</v>
      </c>
      <c r="C273" s="70" t="s">
        <v>27</v>
      </c>
      <c r="D273" s="48">
        <v>1061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f>SUM(J273:K273)</f>
        <v>0</v>
      </c>
    </row>
    <row r="274" spans="1:12" ht="12.75">
      <c r="A274" s="70"/>
      <c r="B274" s="53"/>
      <c r="C274" s="77"/>
      <c r="D274" s="48"/>
      <c r="E274" s="48"/>
      <c r="F274" s="48"/>
      <c r="G274" s="48"/>
      <c r="H274" s="48"/>
      <c r="I274" s="48"/>
      <c r="J274" s="48"/>
      <c r="K274" s="48"/>
      <c r="L274" s="48"/>
    </row>
    <row r="275" spans="1:12" ht="12.75">
      <c r="A275" s="70"/>
      <c r="B275" s="75">
        <v>62</v>
      </c>
      <c r="C275" s="70" t="s">
        <v>180</v>
      </c>
      <c r="D275" s="48"/>
      <c r="E275" s="48"/>
      <c r="F275" s="48"/>
      <c r="G275" s="48"/>
      <c r="H275" s="48"/>
      <c r="I275" s="48"/>
      <c r="J275" s="48"/>
      <c r="K275" s="48"/>
      <c r="L275" s="48"/>
    </row>
    <row r="276" spans="1:12" ht="25.5">
      <c r="A276" s="70"/>
      <c r="B276" s="143" t="s">
        <v>181</v>
      </c>
      <c r="C276" s="70" t="s">
        <v>201</v>
      </c>
      <c r="D276" s="49">
        <v>0</v>
      </c>
      <c r="E276" s="48">
        <v>10000</v>
      </c>
      <c r="F276" s="49">
        <v>0</v>
      </c>
      <c r="G276" s="48">
        <v>10000</v>
      </c>
      <c r="H276" s="49">
        <v>0</v>
      </c>
      <c r="I276" s="48">
        <v>10000</v>
      </c>
      <c r="J276" s="49">
        <v>0</v>
      </c>
      <c r="K276" s="48">
        <f>10000+5296</f>
        <v>15296</v>
      </c>
      <c r="L276" s="48">
        <f>SUM(J276:K276)</f>
        <v>15296</v>
      </c>
    </row>
    <row r="277" spans="1:12" ht="25.5">
      <c r="A277" s="70"/>
      <c r="B277" s="143" t="s">
        <v>233</v>
      </c>
      <c r="C277" s="70" t="s">
        <v>248</v>
      </c>
      <c r="D277" s="49">
        <v>0</v>
      </c>
      <c r="E277" s="49">
        <v>0</v>
      </c>
      <c r="F277" s="49">
        <v>0</v>
      </c>
      <c r="G277" s="49">
        <v>0</v>
      </c>
      <c r="H277" s="49">
        <v>0</v>
      </c>
      <c r="I277" s="49">
        <v>0</v>
      </c>
      <c r="J277" s="48">
        <v>4847</v>
      </c>
      <c r="K277" s="49">
        <v>0</v>
      </c>
      <c r="L277" s="48">
        <f>SUM(J277:K277)</f>
        <v>4847</v>
      </c>
    </row>
    <row r="278" spans="1:12" ht="38.25">
      <c r="A278" s="70" t="s">
        <v>16</v>
      </c>
      <c r="B278" s="53">
        <v>80.102</v>
      </c>
      <c r="C278" s="77" t="s">
        <v>208</v>
      </c>
      <c r="D278" s="74">
        <f aca="true" t="shared" si="53" ref="D278:J278">SUM(D273:D277)</f>
        <v>1061</v>
      </c>
      <c r="E278" s="74">
        <f t="shared" si="53"/>
        <v>10000</v>
      </c>
      <c r="F278" s="52">
        <f t="shared" si="53"/>
        <v>0</v>
      </c>
      <c r="G278" s="74">
        <f t="shared" si="53"/>
        <v>10000</v>
      </c>
      <c r="H278" s="52">
        <f t="shared" si="53"/>
        <v>0</v>
      </c>
      <c r="I278" s="74">
        <f t="shared" si="53"/>
        <v>10000</v>
      </c>
      <c r="J278" s="74">
        <f t="shared" si="53"/>
        <v>4847</v>
      </c>
      <c r="K278" s="74">
        <f>SUM(K273:K277)</f>
        <v>15296</v>
      </c>
      <c r="L278" s="74">
        <f>SUM(L273:L277)</f>
        <v>20143</v>
      </c>
    </row>
    <row r="279" spans="1:12" ht="12.75">
      <c r="A279" s="3" t="s">
        <v>16</v>
      </c>
      <c r="B279" s="3">
        <v>80</v>
      </c>
      <c r="C279" s="70" t="s">
        <v>126</v>
      </c>
      <c r="D279" s="74">
        <f>D269+D278</f>
        <v>1061</v>
      </c>
      <c r="E279" s="74">
        <f aca="true" t="shared" si="54" ref="E279:L279">E269+E278</f>
        <v>11655</v>
      </c>
      <c r="F279" s="52">
        <f>F269+F278</f>
        <v>0</v>
      </c>
      <c r="G279" s="74">
        <f>G269+G278</f>
        <v>11429</v>
      </c>
      <c r="H279" s="52">
        <f t="shared" si="54"/>
        <v>0</v>
      </c>
      <c r="I279" s="74">
        <f t="shared" si="54"/>
        <v>11343</v>
      </c>
      <c r="J279" s="74">
        <f t="shared" si="54"/>
        <v>4847</v>
      </c>
      <c r="K279" s="74">
        <f t="shared" si="54"/>
        <v>17357</v>
      </c>
      <c r="L279" s="74">
        <f t="shared" si="54"/>
        <v>22204</v>
      </c>
    </row>
    <row r="280" spans="1:12" ht="12.75">
      <c r="A280" s="70" t="s">
        <v>16</v>
      </c>
      <c r="B280" s="65">
        <v>2245</v>
      </c>
      <c r="C280" s="54" t="s">
        <v>6</v>
      </c>
      <c r="D280" s="74">
        <f aca="true" t="shared" si="55" ref="D280:L280">D279+D254+D247+D260</f>
        <v>1061</v>
      </c>
      <c r="E280" s="51">
        <f t="shared" si="55"/>
        <v>304342</v>
      </c>
      <c r="F280" s="52">
        <f>F279+F254+F247+F260</f>
        <v>0</v>
      </c>
      <c r="G280" s="51">
        <f>G279+G254+G247+G260</f>
        <v>489229</v>
      </c>
      <c r="H280" s="52">
        <f t="shared" si="55"/>
        <v>0</v>
      </c>
      <c r="I280" s="51">
        <f t="shared" si="55"/>
        <v>3977651</v>
      </c>
      <c r="J280" s="74">
        <f t="shared" si="55"/>
        <v>4847</v>
      </c>
      <c r="K280" s="51">
        <f t="shared" si="55"/>
        <v>1475659</v>
      </c>
      <c r="L280" s="51">
        <f t="shared" si="55"/>
        <v>1480506</v>
      </c>
    </row>
    <row r="281" spans="1:12" ht="12.75">
      <c r="A281" s="70"/>
      <c r="B281" s="65"/>
      <c r="C281" s="54"/>
      <c r="D281" s="49"/>
      <c r="E281" s="47"/>
      <c r="F281" s="48"/>
      <c r="G281" s="47"/>
      <c r="H281" s="47"/>
      <c r="I281" s="47"/>
      <c r="J281" s="48"/>
      <c r="K281" s="47"/>
      <c r="L281" s="47"/>
    </row>
    <row r="282" spans="1:12" ht="12.75">
      <c r="A282" s="70"/>
      <c r="B282" s="136">
        <v>2216</v>
      </c>
      <c r="C282" s="99" t="s">
        <v>224</v>
      </c>
      <c r="D282" s="49"/>
      <c r="E282" s="47"/>
      <c r="F282" s="49"/>
      <c r="G282" s="47"/>
      <c r="H282" s="47"/>
      <c r="I282" s="47"/>
      <c r="J282" s="48"/>
      <c r="K282" s="47"/>
      <c r="L282" s="47"/>
    </row>
    <row r="283" spans="1:12" ht="12.75">
      <c r="A283" s="70"/>
      <c r="B283" s="137">
        <v>3</v>
      </c>
      <c r="C283" s="101" t="s">
        <v>225</v>
      </c>
      <c r="D283" s="49"/>
      <c r="E283" s="47"/>
      <c r="F283" s="49"/>
      <c r="G283" s="47"/>
      <c r="H283" s="47"/>
      <c r="I283" s="47"/>
      <c r="J283" s="48"/>
      <c r="K283" s="47"/>
      <c r="L283" s="47"/>
    </row>
    <row r="284" spans="1:12" ht="12.75">
      <c r="A284" s="70"/>
      <c r="B284" s="138" t="s">
        <v>228</v>
      </c>
      <c r="C284" s="99" t="s">
        <v>131</v>
      </c>
      <c r="D284" s="49"/>
      <c r="E284" s="47"/>
      <c r="F284" s="49"/>
      <c r="G284" s="47"/>
      <c r="H284" s="47"/>
      <c r="I284" s="47"/>
      <c r="J284" s="48"/>
      <c r="K284" s="47"/>
      <c r="L284" s="47"/>
    </row>
    <row r="285" spans="1:12" ht="25.5">
      <c r="A285" s="70"/>
      <c r="B285" s="135">
        <v>60</v>
      </c>
      <c r="C285" s="45" t="s">
        <v>226</v>
      </c>
      <c r="D285" s="49"/>
      <c r="E285" s="47"/>
      <c r="F285" s="49"/>
      <c r="G285" s="47"/>
      <c r="H285" s="47"/>
      <c r="I285" s="47"/>
      <c r="J285" s="48"/>
      <c r="K285" s="47"/>
      <c r="L285" s="47"/>
    </row>
    <row r="286" spans="1:12" ht="12.75">
      <c r="A286" s="70"/>
      <c r="B286" s="135" t="s">
        <v>229</v>
      </c>
      <c r="C286" s="45" t="s">
        <v>227</v>
      </c>
      <c r="D286" s="49">
        <v>0</v>
      </c>
      <c r="E286" s="49">
        <v>0</v>
      </c>
      <c r="F286" s="49">
        <v>0</v>
      </c>
      <c r="G286" s="49">
        <v>0</v>
      </c>
      <c r="H286" s="47">
        <v>200000</v>
      </c>
      <c r="I286" s="49">
        <v>0</v>
      </c>
      <c r="J286" s="145">
        <v>1600000</v>
      </c>
      <c r="K286" s="49">
        <v>0</v>
      </c>
      <c r="L286" s="48">
        <f>SUM(J286:K286)</f>
        <v>1600000</v>
      </c>
    </row>
    <row r="287" spans="1:12" ht="12.75">
      <c r="A287" s="70"/>
      <c r="B287" s="138" t="s">
        <v>228</v>
      </c>
      <c r="C287" s="99" t="s">
        <v>131</v>
      </c>
      <c r="D287" s="49"/>
      <c r="E287" s="47"/>
      <c r="F287" s="49"/>
      <c r="G287" s="47"/>
      <c r="H287" s="47"/>
      <c r="I287" s="47"/>
      <c r="J287" s="48"/>
      <c r="K287" s="47"/>
      <c r="L287" s="47"/>
    </row>
    <row r="288" spans="1:12" ht="12.75">
      <c r="A288" s="70"/>
      <c r="B288" s="137">
        <v>3</v>
      </c>
      <c r="C288" s="101" t="s">
        <v>225</v>
      </c>
      <c r="D288" s="49"/>
      <c r="E288" s="47"/>
      <c r="F288" s="49"/>
      <c r="G288" s="47"/>
      <c r="H288" s="47"/>
      <c r="I288" s="47"/>
      <c r="J288" s="48"/>
      <c r="K288" s="47"/>
      <c r="L288" s="47"/>
    </row>
    <row r="289" spans="1:12" ht="12.75">
      <c r="A289" s="70" t="s">
        <v>16</v>
      </c>
      <c r="B289" s="136">
        <v>2216</v>
      </c>
      <c r="C289" s="99" t="s">
        <v>224</v>
      </c>
      <c r="D289" s="52">
        <f>D286</f>
        <v>0</v>
      </c>
      <c r="E289" s="52">
        <f aca="true" t="shared" si="56" ref="E289:L289">E286</f>
        <v>0</v>
      </c>
      <c r="F289" s="52">
        <f t="shared" si="56"/>
        <v>0</v>
      </c>
      <c r="G289" s="52">
        <f t="shared" si="56"/>
        <v>0</v>
      </c>
      <c r="H289" s="74">
        <f t="shared" si="56"/>
        <v>200000</v>
      </c>
      <c r="I289" s="52">
        <f t="shared" si="56"/>
        <v>0</v>
      </c>
      <c r="J289" s="74">
        <f t="shared" si="56"/>
        <v>1600000</v>
      </c>
      <c r="K289" s="52">
        <f t="shared" si="56"/>
        <v>0</v>
      </c>
      <c r="L289" s="74">
        <f t="shared" si="56"/>
        <v>1600000</v>
      </c>
    </row>
    <row r="290" spans="1:12" ht="12.75">
      <c r="A290" s="70"/>
      <c r="B290" s="65"/>
      <c r="C290" s="54"/>
      <c r="D290" s="49"/>
      <c r="E290" s="47"/>
      <c r="F290" s="49"/>
      <c r="G290" s="47"/>
      <c r="H290" s="47"/>
      <c r="I290" s="47"/>
      <c r="J290" s="48"/>
      <c r="K290" s="47"/>
      <c r="L290" s="47"/>
    </row>
    <row r="291" spans="1:12" ht="12.75" customHeight="1">
      <c r="A291" s="3" t="s">
        <v>18</v>
      </c>
      <c r="B291" s="65">
        <v>2506</v>
      </c>
      <c r="C291" s="54" t="s">
        <v>182</v>
      </c>
      <c r="D291" s="56"/>
      <c r="E291" s="56"/>
      <c r="F291" s="56"/>
      <c r="G291" s="56"/>
      <c r="H291" s="56"/>
      <c r="I291" s="56"/>
      <c r="J291" s="56"/>
      <c r="K291" s="56"/>
      <c r="L291" s="56"/>
    </row>
    <row r="292" spans="1:12" ht="12.75" customHeight="1">
      <c r="A292" s="3"/>
      <c r="B292" s="53">
        <v>0.103</v>
      </c>
      <c r="C292" s="54" t="s">
        <v>209</v>
      </c>
      <c r="D292" s="56"/>
      <c r="E292" s="56"/>
      <c r="F292" s="56"/>
      <c r="G292" s="56"/>
      <c r="H292" s="56"/>
      <c r="I292" s="56"/>
      <c r="J292" s="56"/>
      <c r="K292" s="56"/>
      <c r="L292" s="56"/>
    </row>
    <row r="293" spans="1:12" ht="25.5">
      <c r="A293" s="57"/>
      <c r="B293" s="153" t="s">
        <v>143</v>
      </c>
      <c r="C293" s="154" t="s">
        <v>142</v>
      </c>
      <c r="D293" s="133">
        <v>524</v>
      </c>
      <c r="E293" s="83">
        <v>0</v>
      </c>
      <c r="F293" s="133">
        <v>312</v>
      </c>
      <c r="G293" s="83">
        <v>0</v>
      </c>
      <c r="H293" s="142">
        <v>7293</v>
      </c>
      <c r="I293" s="83">
        <v>0</v>
      </c>
      <c r="J293" s="83">
        <v>0</v>
      </c>
      <c r="K293" s="83">
        <v>0</v>
      </c>
      <c r="L293" s="83">
        <f>SUM(J293:K293)</f>
        <v>0</v>
      </c>
    </row>
    <row r="294" spans="1:12" ht="12.75" customHeight="1">
      <c r="A294" s="3" t="s">
        <v>16</v>
      </c>
      <c r="B294" s="53">
        <v>0.103</v>
      </c>
      <c r="C294" s="54" t="s">
        <v>209</v>
      </c>
      <c r="D294" s="133">
        <f aca="true" t="shared" si="57" ref="D294:L294">SUM(D293:D293)</f>
        <v>524</v>
      </c>
      <c r="E294" s="83">
        <f t="shared" si="57"/>
        <v>0</v>
      </c>
      <c r="F294" s="133">
        <f>SUM(F293:F293)</f>
        <v>312</v>
      </c>
      <c r="G294" s="83">
        <f>SUM(G293:G293)</f>
        <v>0</v>
      </c>
      <c r="H294" s="133">
        <f t="shared" si="57"/>
        <v>7293</v>
      </c>
      <c r="I294" s="83">
        <f t="shared" si="57"/>
        <v>0</v>
      </c>
      <c r="J294" s="83">
        <f t="shared" si="57"/>
        <v>0</v>
      </c>
      <c r="K294" s="83">
        <f t="shared" si="57"/>
        <v>0</v>
      </c>
      <c r="L294" s="83">
        <f t="shared" si="57"/>
        <v>0</v>
      </c>
    </row>
    <row r="295" spans="1:12" ht="12.75">
      <c r="A295" s="3"/>
      <c r="B295" s="65"/>
      <c r="C295" s="54"/>
      <c r="D295" s="56"/>
      <c r="E295" s="56"/>
      <c r="F295" s="56"/>
      <c r="G295" s="56"/>
      <c r="H295" s="56"/>
      <c r="I295" s="56"/>
      <c r="J295" s="56"/>
      <c r="K295" s="56"/>
      <c r="L295" s="55"/>
    </row>
    <row r="296" spans="1:12" ht="12.75" customHeight="1">
      <c r="A296" s="3"/>
      <c r="B296" s="53">
        <v>0.8</v>
      </c>
      <c r="C296" s="54" t="s">
        <v>131</v>
      </c>
      <c r="D296" s="12"/>
      <c r="E296" s="12"/>
      <c r="F296" s="12"/>
      <c r="G296" s="12"/>
      <c r="H296" s="12"/>
      <c r="I296" s="12"/>
      <c r="J296" s="12"/>
      <c r="K296" s="12"/>
      <c r="L296" s="9"/>
    </row>
    <row r="297" spans="1:12" ht="12.75" customHeight="1">
      <c r="A297" s="3"/>
      <c r="B297" s="3">
        <v>60</v>
      </c>
      <c r="C297" s="45" t="s">
        <v>132</v>
      </c>
      <c r="D297" s="56"/>
      <c r="E297" s="56"/>
      <c r="F297" s="56"/>
      <c r="G297" s="56"/>
      <c r="H297" s="56"/>
      <c r="I297" s="56"/>
      <c r="J297" s="56"/>
      <c r="K297" s="56"/>
      <c r="L297" s="55"/>
    </row>
    <row r="298" spans="1:12" ht="12.75" customHeight="1">
      <c r="A298" s="3"/>
      <c r="B298" s="139" t="s">
        <v>133</v>
      </c>
      <c r="C298" s="3" t="s">
        <v>134</v>
      </c>
      <c r="D298" s="83">
        <v>0</v>
      </c>
      <c r="E298" s="59">
        <v>0</v>
      </c>
      <c r="F298" s="133">
        <v>20000</v>
      </c>
      <c r="G298" s="59">
        <v>0</v>
      </c>
      <c r="H298" s="133">
        <v>30000</v>
      </c>
      <c r="I298" s="59">
        <v>0</v>
      </c>
      <c r="J298" s="146">
        <v>70000</v>
      </c>
      <c r="K298" s="59">
        <v>0</v>
      </c>
      <c r="L298" s="61">
        <f>SUM(J298:K298)</f>
        <v>70000</v>
      </c>
    </row>
    <row r="299" spans="1:12" ht="12.75" customHeight="1">
      <c r="A299" s="70" t="s">
        <v>16</v>
      </c>
      <c r="B299" s="3">
        <v>60</v>
      </c>
      <c r="C299" s="45" t="s">
        <v>132</v>
      </c>
      <c r="D299" s="83">
        <f aca="true" t="shared" si="58" ref="D299:L300">D298</f>
        <v>0</v>
      </c>
      <c r="E299" s="83">
        <f t="shared" si="58"/>
        <v>0</v>
      </c>
      <c r="F299" s="133">
        <f>F298</f>
        <v>20000</v>
      </c>
      <c r="G299" s="83">
        <f>G298</f>
        <v>0</v>
      </c>
      <c r="H299" s="133">
        <f t="shared" si="58"/>
        <v>30000</v>
      </c>
      <c r="I299" s="83">
        <f t="shared" si="58"/>
        <v>0</v>
      </c>
      <c r="J299" s="133">
        <f t="shared" si="58"/>
        <v>70000</v>
      </c>
      <c r="K299" s="83">
        <f t="shared" si="58"/>
        <v>0</v>
      </c>
      <c r="L299" s="133">
        <f t="shared" si="58"/>
        <v>70000</v>
      </c>
    </row>
    <row r="300" spans="1:12" ht="12.75" customHeight="1">
      <c r="A300" s="70" t="s">
        <v>16</v>
      </c>
      <c r="B300" s="53">
        <v>0.8</v>
      </c>
      <c r="C300" s="54" t="s">
        <v>131</v>
      </c>
      <c r="D300" s="83">
        <f t="shared" si="58"/>
        <v>0</v>
      </c>
      <c r="E300" s="83">
        <f t="shared" si="58"/>
        <v>0</v>
      </c>
      <c r="F300" s="133">
        <f>F299</f>
        <v>20000</v>
      </c>
      <c r="G300" s="83">
        <f>G299</f>
        <v>0</v>
      </c>
      <c r="H300" s="133">
        <f t="shared" si="58"/>
        <v>30000</v>
      </c>
      <c r="I300" s="83">
        <f t="shared" si="58"/>
        <v>0</v>
      </c>
      <c r="J300" s="133">
        <f t="shared" si="58"/>
        <v>70000</v>
      </c>
      <c r="K300" s="83">
        <f t="shared" si="58"/>
        <v>0</v>
      </c>
      <c r="L300" s="133">
        <f t="shared" si="58"/>
        <v>70000</v>
      </c>
    </row>
    <row r="301" spans="1:12" ht="12.75" customHeight="1">
      <c r="A301" s="70" t="s">
        <v>16</v>
      </c>
      <c r="B301" s="65">
        <v>2506</v>
      </c>
      <c r="C301" s="54" t="s">
        <v>182</v>
      </c>
      <c r="D301" s="61">
        <f>D300+D294</f>
        <v>524</v>
      </c>
      <c r="E301" s="59">
        <f aca="true" t="shared" si="59" ref="E301:L301">E300+E294</f>
        <v>0</v>
      </c>
      <c r="F301" s="61">
        <f>F300+F294</f>
        <v>20312</v>
      </c>
      <c r="G301" s="59">
        <f>G300+G294</f>
        <v>0</v>
      </c>
      <c r="H301" s="61">
        <f t="shared" si="59"/>
        <v>37293</v>
      </c>
      <c r="I301" s="59">
        <f t="shared" si="59"/>
        <v>0</v>
      </c>
      <c r="J301" s="61">
        <f t="shared" si="59"/>
        <v>70000</v>
      </c>
      <c r="K301" s="59">
        <f t="shared" si="59"/>
        <v>0</v>
      </c>
      <c r="L301" s="61">
        <f t="shared" si="59"/>
        <v>70000</v>
      </c>
    </row>
    <row r="302" spans="1:12" ht="12.75" customHeight="1">
      <c r="A302" s="70"/>
      <c r="B302" s="65"/>
      <c r="C302" s="4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1:12" ht="12.75" customHeight="1">
      <c r="A303" s="84" t="s">
        <v>18</v>
      </c>
      <c r="B303" s="85">
        <v>3451</v>
      </c>
      <c r="C303" s="86" t="s">
        <v>144</v>
      </c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1:12" ht="12.75" customHeight="1">
      <c r="A304" s="84"/>
      <c r="B304" s="87">
        <v>0.092</v>
      </c>
      <c r="C304" s="86" t="s">
        <v>145</v>
      </c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1:12" ht="12.75" customHeight="1">
      <c r="A305" s="84"/>
      <c r="B305" s="88">
        <v>60</v>
      </c>
      <c r="C305" s="89" t="s">
        <v>146</v>
      </c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1:12" ht="12.75" customHeight="1">
      <c r="A306" s="84"/>
      <c r="B306" s="90">
        <v>45</v>
      </c>
      <c r="C306" s="89" t="s">
        <v>29</v>
      </c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1:12" ht="12.75" customHeight="1">
      <c r="A307" s="84"/>
      <c r="B307" s="147" t="s">
        <v>162</v>
      </c>
      <c r="C307" s="84" t="s">
        <v>27</v>
      </c>
      <c r="D307" s="59">
        <v>0</v>
      </c>
      <c r="E307" s="59">
        <v>0</v>
      </c>
      <c r="F307" s="59">
        <v>0</v>
      </c>
      <c r="G307" s="59">
        <v>0</v>
      </c>
      <c r="H307" s="59">
        <v>0</v>
      </c>
      <c r="I307" s="59">
        <v>0</v>
      </c>
      <c r="J307" s="61">
        <v>1</v>
      </c>
      <c r="K307" s="59">
        <v>0</v>
      </c>
      <c r="L307" s="61">
        <f>SUM(J307:K307)</f>
        <v>1</v>
      </c>
    </row>
    <row r="308" spans="1:12" ht="12.75" customHeight="1">
      <c r="A308" s="84" t="s">
        <v>16</v>
      </c>
      <c r="B308" s="90">
        <v>45</v>
      </c>
      <c r="C308" s="89" t="s">
        <v>29</v>
      </c>
      <c r="D308" s="59">
        <f aca="true" t="shared" si="60" ref="D308:L308">D307</f>
        <v>0</v>
      </c>
      <c r="E308" s="59">
        <f t="shared" si="60"/>
        <v>0</v>
      </c>
      <c r="F308" s="59">
        <f>F307</f>
        <v>0</v>
      </c>
      <c r="G308" s="59">
        <f>G307</f>
        <v>0</v>
      </c>
      <c r="H308" s="59">
        <f t="shared" si="60"/>
        <v>0</v>
      </c>
      <c r="I308" s="59">
        <f t="shared" si="60"/>
        <v>0</v>
      </c>
      <c r="J308" s="61">
        <f t="shared" si="60"/>
        <v>1</v>
      </c>
      <c r="K308" s="59">
        <f t="shared" si="60"/>
        <v>0</v>
      </c>
      <c r="L308" s="61">
        <f t="shared" si="60"/>
        <v>1</v>
      </c>
    </row>
    <row r="309" spans="1:12" ht="12.75" customHeight="1">
      <c r="A309" s="84"/>
      <c r="B309" s="91"/>
      <c r="C309" s="89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1:12" ht="12.75" customHeight="1">
      <c r="A310" s="84" t="s">
        <v>16</v>
      </c>
      <c r="B310" s="88">
        <v>60</v>
      </c>
      <c r="C310" s="89" t="s">
        <v>146</v>
      </c>
      <c r="D310" s="52">
        <f>D308</f>
        <v>0</v>
      </c>
      <c r="E310" s="52">
        <f aca="true" t="shared" si="61" ref="E310:L310">E308</f>
        <v>0</v>
      </c>
      <c r="F310" s="52">
        <f t="shared" si="61"/>
        <v>0</v>
      </c>
      <c r="G310" s="52">
        <f t="shared" si="61"/>
        <v>0</v>
      </c>
      <c r="H310" s="52">
        <f t="shared" si="61"/>
        <v>0</v>
      </c>
      <c r="I310" s="52">
        <f t="shared" si="61"/>
        <v>0</v>
      </c>
      <c r="J310" s="74">
        <f t="shared" si="61"/>
        <v>1</v>
      </c>
      <c r="K310" s="52">
        <f t="shared" si="61"/>
        <v>0</v>
      </c>
      <c r="L310" s="74">
        <f t="shared" si="61"/>
        <v>1</v>
      </c>
    </row>
    <row r="311" spans="1:12" ht="12.75" customHeight="1">
      <c r="A311" s="84" t="s">
        <v>16</v>
      </c>
      <c r="B311" s="87">
        <v>0.092</v>
      </c>
      <c r="C311" s="86" t="s">
        <v>145</v>
      </c>
      <c r="D311" s="52">
        <f aca="true" t="shared" si="62" ref="D311:L312">D310</f>
        <v>0</v>
      </c>
      <c r="E311" s="52">
        <f t="shared" si="62"/>
        <v>0</v>
      </c>
      <c r="F311" s="52">
        <f>F310</f>
        <v>0</v>
      </c>
      <c r="G311" s="52">
        <f>G310</f>
        <v>0</v>
      </c>
      <c r="H311" s="52">
        <f t="shared" si="62"/>
        <v>0</v>
      </c>
      <c r="I311" s="52">
        <f t="shared" si="62"/>
        <v>0</v>
      </c>
      <c r="J311" s="74">
        <f t="shared" si="62"/>
        <v>1</v>
      </c>
      <c r="K311" s="52">
        <f t="shared" si="62"/>
        <v>0</v>
      </c>
      <c r="L311" s="74">
        <f t="shared" si="62"/>
        <v>1</v>
      </c>
    </row>
    <row r="312" spans="1:12" ht="12.75" customHeight="1">
      <c r="A312" s="84" t="s">
        <v>16</v>
      </c>
      <c r="B312" s="85">
        <v>3451</v>
      </c>
      <c r="C312" s="86" t="s">
        <v>144</v>
      </c>
      <c r="D312" s="52">
        <f t="shared" si="62"/>
        <v>0</v>
      </c>
      <c r="E312" s="52">
        <f t="shared" si="62"/>
        <v>0</v>
      </c>
      <c r="F312" s="52">
        <f>F311</f>
        <v>0</v>
      </c>
      <c r="G312" s="52">
        <f>G311</f>
        <v>0</v>
      </c>
      <c r="H312" s="52">
        <f t="shared" si="62"/>
        <v>0</v>
      </c>
      <c r="I312" s="52">
        <f t="shared" si="62"/>
        <v>0</v>
      </c>
      <c r="J312" s="74">
        <f t="shared" si="62"/>
        <v>1</v>
      </c>
      <c r="K312" s="52">
        <f t="shared" si="62"/>
        <v>0</v>
      </c>
      <c r="L312" s="74">
        <f t="shared" si="62"/>
        <v>1</v>
      </c>
    </row>
    <row r="313" spans="1:12" ht="12.75" customHeight="1">
      <c r="A313" s="84"/>
      <c r="B313" s="85"/>
      <c r="C313" s="86"/>
      <c r="D313" s="48"/>
      <c r="E313" s="48"/>
      <c r="F313" s="82"/>
      <c r="G313" s="48"/>
      <c r="H313" s="48"/>
      <c r="I313" s="48"/>
      <c r="J313" s="48"/>
      <c r="K313" s="48"/>
      <c r="L313" s="48"/>
    </row>
    <row r="314" spans="1:12" ht="12.75" customHeight="1">
      <c r="A314" s="84" t="s">
        <v>178</v>
      </c>
      <c r="B314" s="85">
        <v>3454</v>
      </c>
      <c r="C314" s="86" t="s">
        <v>173</v>
      </c>
      <c r="D314" s="48"/>
      <c r="E314" s="48"/>
      <c r="F314" s="82"/>
      <c r="G314" s="48"/>
      <c r="H314" s="48"/>
      <c r="I314" s="48"/>
      <c r="J314" s="48"/>
      <c r="K314" s="48"/>
      <c r="L314" s="48"/>
    </row>
    <row r="315" spans="1:12" ht="12.75" customHeight="1">
      <c r="A315" s="84"/>
      <c r="B315" s="92">
        <v>1</v>
      </c>
      <c r="C315" s="89" t="s">
        <v>174</v>
      </c>
      <c r="D315" s="48"/>
      <c r="E315" s="48"/>
      <c r="F315" s="82"/>
      <c r="G315" s="48"/>
      <c r="H315" s="48"/>
      <c r="I315" s="48"/>
      <c r="J315" s="48"/>
      <c r="K315" s="48"/>
      <c r="L315" s="48"/>
    </row>
    <row r="316" spans="1:12" ht="12.75" customHeight="1">
      <c r="A316" s="84"/>
      <c r="B316" s="93">
        <v>1.8</v>
      </c>
      <c r="C316" s="86" t="s">
        <v>131</v>
      </c>
      <c r="D316" s="48"/>
      <c r="E316" s="48"/>
      <c r="F316" s="82"/>
      <c r="G316" s="48"/>
      <c r="H316" s="48"/>
      <c r="I316" s="48"/>
      <c r="J316" s="48"/>
      <c r="K316" s="48"/>
      <c r="L316" s="48"/>
    </row>
    <row r="317" spans="1:12" ht="38.25">
      <c r="A317" s="84"/>
      <c r="B317" s="92">
        <v>1</v>
      </c>
      <c r="C317" s="89" t="s">
        <v>202</v>
      </c>
      <c r="D317" s="48"/>
      <c r="E317" s="48"/>
      <c r="F317" s="82"/>
      <c r="G317" s="48"/>
      <c r="H317" s="48"/>
      <c r="I317" s="48"/>
      <c r="J317" s="48"/>
      <c r="K317" s="48"/>
      <c r="L317" s="48"/>
    </row>
    <row r="318" spans="1:12" ht="12.75" customHeight="1">
      <c r="A318" s="84"/>
      <c r="B318" s="88" t="s">
        <v>175</v>
      </c>
      <c r="C318" s="89" t="s">
        <v>23</v>
      </c>
      <c r="D318" s="49">
        <v>0</v>
      </c>
      <c r="E318" s="48">
        <v>100</v>
      </c>
      <c r="F318" s="49">
        <v>0</v>
      </c>
      <c r="G318" s="48">
        <v>1</v>
      </c>
      <c r="H318" s="49">
        <v>0</v>
      </c>
      <c r="I318" s="48">
        <v>1</v>
      </c>
      <c r="J318" s="49">
        <v>0</v>
      </c>
      <c r="K318" s="49">
        <v>0</v>
      </c>
      <c r="L318" s="49">
        <f>SUM(J318:K318)</f>
        <v>0</v>
      </c>
    </row>
    <row r="319" spans="1:12" ht="12.75" customHeight="1">
      <c r="A319" s="84"/>
      <c r="B319" s="88" t="s">
        <v>176</v>
      </c>
      <c r="C319" s="89" t="s">
        <v>25</v>
      </c>
      <c r="D319" s="49">
        <v>0</v>
      </c>
      <c r="E319" s="49">
        <v>0</v>
      </c>
      <c r="F319" s="49">
        <v>0</v>
      </c>
      <c r="G319" s="48">
        <v>1</v>
      </c>
      <c r="H319" s="49">
        <v>0</v>
      </c>
      <c r="I319" s="48">
        <v>1</v>
      </c>
      <c r="J319" s="49">
        <v>0</v>
      </c>
      <c r="K319" s="49">
        <v>0</v>
      </c>
      <c r="L319" s="49">
        <f>SUM(J319:K319)</f>
        <v>0</v>
      </c>
    </row>
    <row r="320" spans="1:12" ht="12.75" customHeight="1">
      <c r="A320" s="84"/>
      <c r="B320" s="88" t="s">
        <v>177</v>
      </c>
      <c r="C320" s="89" t="s">
        <v>27</v>
      </c>
      <c r="D320" s="49">
        <v>0</v>
      </c>
      <c r="E320" s="48">
        <v>8424</v>
      </c>
      <c r="F320" s="49">
        <v>0</v>
      </c>
      <c r="G320" s="48">
        <v>9998</v>
      </c>
      <c r="H320" s="49">
        <v>0</v>
      </c>
      <c r="I320" s="48">
        <v>9998</v>
      </c>
      <c r="J320" s="49">
        <v>0</v>
      </c>
      <c r="K320" s="48">
        <v>9118</v>
      </c>
      <c r="L320" s="48">
        <f>SUM(J320:K320)</f>
        <v>9118</v>
      </c>
    </row>
    <row r="321" spans="1:12" ht="38.25">
      <c r="A321" s="84" t="s">
        <v>16</v>
      </c>
      <c r="B321" s="92">
        <v>1</v>
      </c>
      <c r="C321" s="89" t="s">
        <v>202</v>
      </c>
      <c r="D321" s="52">
        <f aca="true" t="shared" si="63" ref="D321:L321">SUM(D318:D320)</f>
        <v>0</v>
      </c>
      <c r="E321" s="74">
        <f t="shared" si="63"/>
        <v>8524</v>
      </c>
      <c r="F321" s="52">
        <f>SUM(F318:F320)</f>
        <v>0</v>
      </c>
      <c r="G321" s="95">
        <f>SUM(G318:G320)</f>
        <v>10000</v>
      </c>
      <c r="H321" s="52">
        <f t="shared" si="63"/>
        <v>0</v>
      </c>
      <c r="I321" s="74">
        <f t="shared" si="63"/>
        <v>10000</v>
      </c>
      <c r="J321" s="52">
        <f t="shared" si="63"/>
        <v>0</v>
      </c>
      <c r="K321" s="95">
        <f t="shared" si="63"/>
        <v>9118</v>
      </c>
      <c r="L321" s="95">
        <f t="shared" si="63"/>
        <v>9118</v>
      </c>
    </row>
    <row r="322" spans="1:12" ht="12.75" customHeight="1">
      <c r="A322" s="94" t="s">
        <v>16</v>
      </c>
      <c r="B322" s="111">
        <v>1.8</v>
      </c>
      <c r="C322" s="110" t="s">
        <v>131</v>
      </c>
      <c r="D322" s="52">
        <f aca="true" t="shared" si="64" ref="D322:L324">D321</f>
        <v>0</v>
      </c>
      <c r="E322" s="74">
        <f t="shared" si="64"/>
        <v>8524</v>
      </c>
      <c r="F322" s="52">
        <f aca="true" t="shared" si="65" ref="F322:G324">F321</f>
        <v>0</v>
      </c>
      <c r="G322" s="74">
        <f t="shared" si="65"/>
        <v>10000</v>
      </c>
      <c r="H322" s="52">
        <f t="shared" si="64"/>
        <v>0</v>
      </c>
      <c r="I322" s="74">
        <f t="shared" si="64"/>
        <v>10000</v>
      </c>
      <c r="J322" s="52">
        <f t="shared" si="64"/>
        <v>0</v>
      </c>
      <c r="K322" s="74">
        <f t="shared" si="64"/>
        <v>9118</v>
      </c>
      <c r="L322" s="74">
        <f t="shared" si="64"/>
        <v>9118</v>
      </c>
    </row>
    <row r="323" spans="1:12" ht="15" customHeight="1">
      <c r="A323" s="84" t="s">
        <v>16</v>
      </c>
      <c r="B323" s="92">
        <v>1</v>
      </c>
      <c r="C323" s="89" t="s">
        <v>174</v>
      </c>
      <c r="D323" s="59">
        <f t="shared" si="64"/>
        <v>0</v>
      </c>
      <c r="E323" s="61">
        <f t="shared" si="64"/>
        <v>8524</v>
      </c>
      <c r="F323" s="59">
        <f t="shared" si="65"/>
        <v>0</v>
      </c>
      <c r="G323" s="61">
        <f t="shared" si="65"/>
        <v>10000</v>
      </c>
      <c r="H323" s="59">
        <f t="shared" si="64"/>
        <v>0</v>
      </c>
      <c r="I323" s="61">
        <f t="shared" si="64"/>
        <v>10000</v>
      </c>
      <c r="J323" s="59">
        <f t="shared" si="64"/>
        <v>0</v>
      </c>
      <c r="K323" s="61">
        <f t="shared" si="64"/>
        <v>9118</v>
      </c>
      <c r="L323" s="61">
        <f t="shared" si="64"/>
        <v>9118</v>
      </c>
    </row>
    <row r="324" spans="1:12" ht="15" customHeight="1">
      <c r="A324" s="84" t="s">
        <v>16</v>
      </c>
      <c r="B324" s="85">
        <v>3454</v>
      </c>
      <c r="C324" s="86" t="s">
        <v>173</v>
      </c>
      <c r="D324" s="52">
        <f t="shared" si="64"/>
        <v>0</v>
      </c>
      <c r="E324" s="74">
        <f t="shared" si="64"/>
        <v>8524</v>
      </c>
      <c r="F324" s="52">
        <f t="shared" si="65"/>
        <v>0</v>
      </c>
      <c r="G324" s="74">
        <f t="shared" si="65"/>
        <v>10000</v>
      </c>
      <c r="H324" s="52">
        <f t="shared" si="64"/>
        <v>0</v>
      </c>
      <c r="I324" s="74">
        <f t="shared" si="64"/>
        <v>10000</v>
      </c>
      <c r="J324" s="52">
        <f t="shared" si="64"/>
        <v>0</v>
      </c>
      <c r="K324" s="74">
        <f t="shared" si="64"/>
        <v>9118</v>
      </c>
      <c r="L324" s="74">
        <f t="shared" si="64"/>
        <v>9118</v>
      </c>
    </row>
    <row r="325" spans="1:12" ht="15" customHeight="1">
      <c r="A325" s="96" t="s">
        <v>16</v>
      </c>
      <c r="B325" s="96"/>
      <c r="C325" s="97" t="s">
        <v>17</v>
      </c>
      <c r="D325" s="62">
        <f>D280+D158+D84+D301+D74+D312+D324+D167</f>
        <v>2080</v>
      </c>
      <c r="E325" s="62">
        <f>E280+E158+E84+E301+E74+E312+E324+E167</f>
        <v>474944</v>
      </c>
      <c r="F325" s="62">
        <f>F280+F158+F84+F301+F74+F312+F324+F167</f>
        <v>21886</v>
      </c>
      <c r="G325" s="62">
        <f>G280+G158+G84+G301+G74+G312+G324+G167</f>
        <v>679129</v>
      </c>
      <c r="H325" s="62">
        <f>H280+H158+H84+H301+H74+H312+H324+H167+H289</f>
        <v>244107</v>
      </c>
      <c r="I325" s="62">
        <f>I280+I158+I84+I301+I74+I312+I324+I167+I289</f>
        <v>4182796</v>
      </c>
      <c r="J325" s="62">
        <f>J280+J158+J84+J301+J74+J312+J324+J167+J289</f>
        <v>1675127</v>
      </c>
      <c r="K325" s="62">
        <f>K280+K158+K84+K301+K74+K312+K324+K167+K289</f>
        <v>1710190</v>
      </c>
      <c r="L325" s="62">
        <f>L280+L158+L84+L301+L74+L312+L324+L167+L289</f>
        <v>3385317</v>
      </c>
    </row>
    <row r="326" spans="1:12" ht="15" customHeight="1">
      <c r="A326" s="3"/>
      <c r="B326" s="3"/>
      <c r="C326" s="54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1:12" ht="15" customHeight="1">
      <c r="A327" s="98"/>
      <c r="B327" s="98"/>
      <c r="C327" s="99" t="s">
        <v>135</v>
      </c>
      <c r="D327" s="55"/>
      <c r="E327" s="55"/>
      <c r="F327" s="55"/>
      <c r="G327" s="55"/>
      <c r="H327" s="55"/>
      <c r="I327" s="55"/>
      <c r="J327" s="55"/>
      <c r="K327" s="55"/>
      <c r="L327" s="55"/>
    </row>
    <row r="328" spans="1:12" ht="15" customHeight="1">
      <c r="A328" s="3" t="s">
        <v>18</v>
      </c>
      <c r="B328" s="100">
        <v>4059</v>
      </c>
      <c r="C328" s="99" t="s">
        <v>8</v>
      </c>
      <c r="D328" s="55"/>
      <c r="E328" s="55"/>
      <c r="F328" s="55"/>
      <c r="G328" s="55"/>
      <c r="H328" s="55"/>
      <c r="I328" s="55"/>
      <c r="J328" s="55"/>
      <c r="K328" s="55"/>
      <c r="L328" s="55"/>
    </row>
    <row r="329" spans="1:12" ht="15" customHeight="1">
      <c r="A329" s="98"/>
      <c r="B329" s="98">
        <v>80</v>
      </c>
      <c r="C329" s="101" t="s">
        <v>126</v>
      </c>
      <c r="D329" s="55"/>
      <c r="E329" s="55"/>
      <c r="F329" s="55"/>
      <c r="G329" s="55"/>
      <c r="H329" s="55"/>
      <c r="I329" s="55"/>
      <c r="J329" s="55"/>
      <c r="K329" s="55"/>
      <c r="L329" s="55"/>
    </row>
    <row r="330" spans="1:12" ht="15" customHeight="1">
      <c r="A330" s="98"/>
      <c r="B330" s="53">
        <v>80.051</v>
      </c>
      <c r="C330" s="99" t="s">
        <v>136</v>
      </c>
      <c r="D330" s="55"/>
      <c r="E330" s="55"/>
      <c r="F330" s="55"/>
      <c r="G330" s="55"/>
      <c r="H330" s="55"/>
      <c r="I330" s="55"/>
      <c r="J330" s="55"/>
      <c r="K330" s="55"/>
      <c r="L330" s="55"/>
    </row>
    <row r="331" spans="1:12" ht="25.5">
      <c r="A331" s="98"/>
      <c r="B331" s="102">
        <v>60</v>
      </c>
      <c r="C331" s="101" t="s">
        <v>159</v>
      </c>
      <c r="D331" s="103"/>
      <c r="E331" s="80"/>
      <c r="F331" s="103"/>
      <c r="G331" s="80"/>
      <c r="H331" s="103"/>
      <c r="I331" s="80"/>
      <c r="J331" s="103"/>
      <c r="K331" s="80"/>
      <c r="L331" s="103"/>
    </row>
    <row r="332" spans="1:12" ht="15" customHeight="1">
      <c r="A332" s="98"/>
      <c r="B332" s="148" t="s">
        <v>161</v>
      </c>
      <c r="C332" s="101" t="s">
        <v>160</v>
      </c>
      <c r="D332" s="48">
        <v>367755</v>
      </c>
      <c r="E332" s="49">
        <v>0</v>
      </c>
      <c r="F332" s="49">
        <v>0</v>
      </c>
      <c r="G332" s="49">
        <v>0</v>
      </c>
      <c r="H332" s="149">
        <v>8395</v>
      </c>
      <c r="I332" s="49">
        <v>0</v>
      </c>
      <c r="J332" s="49">
        <v>0</v>
      </c>
      <c r="K332" s="49">
        <v>0</v>
      </c>
      <c r="L332" s="49">
        <f>SUM(J332:K332)</f>
        <v>0</v>
      </c>
    </row>
    <row r="333" spans="1:12" ht="25.5">
      <c r="A333" s="98" t="s">
        <v>16</v>
      </c>
      <c r="B333" s="98">
        <v>60</v>
      </c>
      <c r="C333" s="101" t="s">
        <v>159</v>
      </c>
      <c r="D333" s="74">
        <f aca="true" t="shared" si="66" ref="D333:L333">D332</f>
        <v>367755</v>
      </c>
      <c r="E333" s="52">
        <f t="shared" si="66"/>
        <v>0</v>
      </c>
      <c r="F333" s="52">
        <f>F332</f>
        <v>0</v>
      </c>
      <c r="G333" s="52">
        <f>G332</f>
        <v>0</v>
      </c>
      <c r="H333" s="74">
        <f t="shared" si="66"/>
        <v>8395</v>
      </c>
      <c r="I333" s="52">
        <f t="shared" si="66"/>
        <v>0</v>
      </c>
      <c r="J333" s="52">
        <f t="shared" si="66"/>
        <v>0</v>
      </c>
      <c r="K333" s="52">
        <f t="shared" si="66"/>
        <v>0</v>
      </c>
      <c r="L333" s="52">
        <f t="shared" si="66"/>
        <v>0</v>
      </c>
    </row>
    <row r="334" spans="1:12" ht="15" customHeight="1">
      <c r="A334" s="98"/>
      <c r="B334" s="98"/>
      <c r="C334" s="101"/>
      <c r="D334" s="64"/>
      <c r="E334" s="63"/>
      <c r="F334" s="63"/>
      <c r="G334" s="63"/>
      <c r="H334" s="64"/>
      <c r="I334" s="63"/>
      <c r="J334" s="64"/>
      <c r="K334" s="64"/>
      <c r="L334" s="64"/>
    </row>
    <row r="335" spans="1:12" ht="25.5">
      <c r="A335" s="98"/>
      <c r="B335" s="102">
        <v>61</v>
      </c>
      <c r="C335" s="101" t="s">
        <v>230</v>
      </c>
      <c r="D335" s="48"/>
      <c r="E335" s="49"/>
      <c r="F335" s="49"/>
      <c r="G335" s="49"/>
      <c r="H335" s="48"/>
      <c r="I335" s="49"/>
      <c r="J335" s="48"/>
      <c r="K335" s="48"/>
      <c r="L335" s="48"/>
    </row>
    <row r="336" spans="1:12" ht="12.75">
      <c r="A336" s="98"/>
      <c r="B336" s="102">
        <v>66</v>
      </c>
      <c r="C336" s="101" t="s">
        <v>231</v>
      </c>
      <c r="D336" s="48"/>
      <c r="E336" s="49"/>
      <c r="F336" s="49"/>
      <c r="G336" s="49"/>
      <c r="H336" s="48"/>
      <c r="I336" s="49"/>
      <c r="J336" s="48"/>
      <c r="K336" s="48"/>
      <c r="L336" s="48"/>
    </row>
    <row r="337" spans="1:12" ht="15" customHeight="1">
      <c r="A337" s="98"/>
      <c r="B337" s="102" t="s">
        <v>232</v>
      </c>
      <c r="C337" s="101" t="s">
        <v>160</v>
      </c>
      <c r="D337" s="59">
        <v>0</v>
      </c>
      <c r="E337" s="59">
        <v>0</v>
      </c>
      <c r="F337" s="59">
        <v>0</v>
      </c>
      <c r="G337" s="59">
        <v>0</v>
      </c>
      <c r="H337" s="61">
        <v>28900</v>
      </c>
      <c r="I337" s="59">
        <v>0</v>
      </c>
      <c r="J337" s="61">
        <v>971100</v>
      </c>
      <c r="K337" s="59">
        <v>0</v>
      </c>
      <c r="L337" s="61">
        <f>SUM(J337:K337)</f>
        <v>971100</v>
      </c>
    </row>
    <row r="338" spans="1:12" ht="25.5">
      <c r="A338" s="98" t="s">
        <v>16</v>
      </c>
      <c r="B338" s="102">
        <v>61</v>
      </c>
      <c r="C338" s="101" t="s">
        <v>230</v>
      </c>
      <c r="D338" s="52">
        <f aca="true" t="shared" si="67" ref="D338:L338">D337</f>
        <v>0</v>
      </c>
      <c r="E338" s="52">
        <f t="shared" si="67"/>
        <v>0</v>
      </c>
      <c r="F338" s="52">
        <f t="shared" si="67"/>
        <v>0</v>
      </c>
      <c r="G338" s="52">
        <f t="shared" si="67"/>
        <v>0</v>
      </c>
      <c r="H338" s="74">
        <f t="shared" si="67"/>
        <v>28900</v>
      </c>
      <c r="I338" s="52">
        <f t="shared" si="67"/>
        <v>0</v>
      </c>
      <c r="J338" s="74">
        <f t="shared" si="67"/>
        <v>971100</v>
      </c>
      <c r="K338" s="52">
        <f t="shared" si="67"/>
        <v>0</v>
      </c>
      <c r="L338" s="74">
        <f t="shared" si="67"/>
        <v>971100</v>
      </c>
    </row>
    <row r="339" spans="1:12" ht="15" customHeight="1">
      <c r="A339" s="98"/>
      <c r="B339" s="102"/>
      <c r="C339" s="101"/>
      <c r="D339" s="64"/>
      <c r="E339" s="64"/>
      <c r="F339" s="64"/>
      <c r="G339" s="64"/>
      <c r="H339" s="64"/>
      <c r="I339" s="64"/>
      <c r="J339" s="64"/>
      <c r="K339" s="64"/>
      <c r="L339" s="64"/>
    </row>
    <row r="340" spans="1:12" ht="25.5">
      <c r="A340" s="98"/>
      <c r="B340" s="102">
        <v>67</v>
      </c>
      <c r="C340" s="101" t="s">
        <v>257</v>
      </c>
      <c r="D340" s="48"/>
      <c r="E340" s="48"/>
      <c r="F340" s="48"/>
      <c r="G340" s="48"/>
      <c r="H340" s="48"/>
      <c r="I340" s="48"/>
      <c r="J340" s="48"/>
      <c r="K340" s="48"/>
      <c r="L340" s="48"/>
    </row>
    <row r="341" spans="1:12" ht="15" customHeight="1">
      <c r="A341" s="98"/>
      <c r="B341" s="102" t="s">
        <v>234</v>
      </c>
      <c r="C341" s="101" t="s">
        <v>160</v>
      </c>
      <c r="D341" s="49">
        <v>0</v>
      </c>
      <c r="E341" s="49">
        <v>0</v>
      </c>
      <c r="F341" s="49">
        <v>0</v>
      </c>
      <c r="G341" s="49">
        <v>0</v>
      </c>
      <c r="H341" s="49">
        <v>0</v>
      </c>
      <c r="I341" s="49">
        <v>0</v>
      </c>
      <c r="J341" s="48">
        <v>400000</v>
      </c>
      <c r="K341" s="49">
        <v>0</v>
      </c>
      <c r="L341" s="48">
        <f>SUM(J341:K341)</f>
        <v>400000</v>
      </c>
    </row>
    <row r="342" spans="1:12" ht="25.5">
      <c r="A342" s="98" t="s">
        <v>16</v>
      </c>
      <c r="B342" s="102">
        <v>67</v>
      </c>
      <c r="C342" s="101" t="s">
        <v>257</v>
      </c>
      <c r="D342" s="52">
        <f aca="true" t="shared" si="68" ref="D342:L342">D341</f>
        <v>0</v>
      </c>
      <c r="E342" s="52">
        <f t="shared" si="68"/>
        <v>0</v>
      </c>
      <c r="F342" s="52">
        <f t="shared" si="68"/>
        <v>0</v>
      </c>
      <c r="G342" s="52">
        <f t="shared" si="68"/>
        <v>0</v>
      </c>
      <c r="H342" s="52">
        <f t="shared" si="68"/>
        <v>0</v>
      </c>
      <c r="I342" s="52">
        <f t="shared" si="68"/>
        <v>0</v>
      </c>
      <c r="J342" s="74">
        <f t="shared" si="68"/>
        <v>400000</v>
      </c>
      <c r="K342" s="52">
        <f t="shared" si="68"/>
        <v>0</v>
      </c>
      <c r="L342" s="74">
        <f t="shared" si="68"/>
        <v>400000</v>
      </c>
    </row>
    <row r="343" spans="1:12" ht="25.5">
      <c r="A343" s="98" t="s">
        <v>16</v>
      </c>
      <c r="B343" s="102">
        <v>61</v>
      </c>
      <c r="C343" s="101" t="s">
        <v>230</v>
      </c>
      <c r="D343" s="52">
        <f>D341+D337</f>
        <v>0</v>
      </c>
      <c r="E343" s="52">
        <f aca="true" t="shared" si="69" ref="E343:L343">E341+E337</f>
        <v>0</v>
      </c>
      <c r="F343" s="52">
        <f t="shared" si="69"/>
        <v>0</v>
      </c>
      <c r="G343" s="52">
        <f t="shared" si="69"/>
        <v>0</v>
      </c>
      <c r="H343" s="74">
        <f t="shared" si="69"/>
        <v>28900</v>
      </c>
      <c r="I343" s="52">
        <f t="shared" si="69"/>
        <v>0</v>
      </c>
      <c r="J343" s="74">
        <f t="shared" si="69"/>
        <v>1371100</v>
      </c>
      <c r="K343" s="52">
        <f t="shared" si="69"/>
        <v>0</v>
      </c>
      <c r="L343" s="74">
        <f t="shared" si="69"/>
        <v>1371100</v>
      </c>
    </row>
    <row r="344" spans="1:12" ht="15" customHeight="1">
      <c r="A344" s="3" t="s">
        <v>16</v>
      </c>
      <c r="B344" s="53">
        <v>80.051</v>
      </c>
      <c r="C344" s="99" t="s">
        <v>136</v>
      </c>
      <c r="D344" s="74">
        <f>D333+D343</f>
        <v>367755</v>
      </c>
      <c r="E344" s="52">
        <f aca="true" t="shared" si="70" ref="E344:L344">E333+E343</f>
        <v>0</v>
      </c>
      <c r="F344" s="52">
        <f t="shared" si="70"/>
        <v>0</v>
      </c>
      <c r="G344" s="52">
        <f t="shared" si="70"/>
        <v>0</v>
      </c>
      <c r="H344" s="74">
        <f t="shared" si="70"/>
        <v>37295</v>
      </c>
      <c r="I344" s="52">
        <f t="shared" si="70"/>
        <v>0</v>
      </c>
      <c r="J344" s="74">
        <f t="shared" si="70"/>
        <v>1371100</v>
      </c>
      <c r="K344" s="52">
        <f t="shared" si="70"/>
        <v>0</v>
      </c>
      <c r="L344" s="74">
        <f t="shared" si="70"/>
        <v>1371100</v>
      </c>
    </row>
    <row r="345" spans="1:12" ht="15" customHeight="1">
      <c r="A345" s="3" t="s">
        <v>16</v>
      </c>
      <c r="B345" s="98">
        <v>80</v>
      </c>
      <c r="C345" s="101" t="s">
        <v>126</v>
      </c>
      <c r="D345" s="48">
        <f aca="true" t="shared" si="71" ref="D345:L346">D344</f>
        <v>367755</v>
      </c>
      <c r="E345" s="49">
        <f t="shared" si="71"/>
        <v>0</v>
      </c>
      <c r="F345" s="49">
        <f>F344</f>
        <v>0</v>
      </c>
      <c r="G345" s="49">
        <f>G344</f>
        <v>0</v>
      </c>
      <c r="H345" s="48">
        <f t="shared" si="71"/>
        <v>37295</v>
      </c>
      <c r="I345" s="49">
        <f t="shared" si="71"/>
        <v>0</v>
      </c>
      <c r="J345" s="48">
        <f t="shared" si="71"/>
        <v>1371100</v>
      </c>
      <c r="K345" s="49">
        <f t="shared" si="71"/>
        <v>0</v>
      </c>
      <c r="L345" s="48">
        <f t="shared" si="71"/>
        <v>1371100</v>
      </c>
    </row>
    <row r="346" spans="1:12" ht="15" customHeight="1">
      <c r="A346" s="57" t="s">
        <v>16</v>
      </c>
      <c r="B346" s="155">
        <v>4059</v>
      </c>
      <c r="C346" s="156" t="s">
        <v>8</v>
      </c>
      <c r="D346" s="74">
        <f t="shared" si="71"/>
        <v>367755</v>
      </c>
      <c r="E346" s="52">
        <f t="shared" si="71"/>
        <v>0</v>
      </c>
      <c r="F346" s="52">
        <f>F345</f>
        <v>0</v>
      </c>
      <c r="G346" s="52">
        <f>G345</f>
        <v>0</v>
      </c>
      <c r="H346" s="74">
        <f t="shared" si="71"/>
        <v>37295</v>
      </c>
      <c r="I346" s="52">
        <f t="shared" si="71"/>
        <v>0</v>
      </c>
      <c r="J346" s="74">
        <f t="shared" si="71"/>
        <v>1371100</v>
      </c>
      <c r="K346" s="52">
        <f t="shared" si="71"/>
        <v>0</v>
      </c>
      <c r="L346" s="74">
        <f t="shared" si="71"/>
        <v>1371100</v>
      </c>
    </row>
    <row r="347" spans="1:12" ht="0.75" customHeight="1">
      <c r="A347" s="3"/>
      <c r="B347" s="65"/>
      <c r="C347" s="99"/>
      <c r="D347" s="48"/>
      <c r="E347" s="49"/>
      <c r="F347" s="49"/>
      <c r="G347" s="49"/>
      <c r="H347" s="48"/>
      <c r="I347" s="49"/>
      <c r="J347" s="48"/>
      <c r="K347" s="48"/>
      <c r="L347" s="48"/>
    </row>
    <row r="348" spans="1:12" ht="25.5">
      <c r="A348" s="119" t="s">
        <v>18</v>
      </c>
      <c r="B348" s="120">
        <v>4215</v>
      </c>
      <c r="C348" s="121" t="s">
        <v>242</v>
      </c>
      <c r="D348" s="48"/>
      <c r="E348" s="49"/>
      <c r="F348" s="49"/>
      <c r="G348" s="49"/>
      <c r="H348" s="48"/>
      <c r="I348" s="49"/>
      <c r="J348" s="48"/>
      <c r="K348" s="48"/>
      <c r="L348" s="48"/>
    </row>
    <row r="349" spans="1:12" ht="12.75">
      <c r="A349" s="119"/>
      <c r="B349" s="122">
        <v>1</v>
      </c>
      <c r="C349" s="123" t="s">
        <v>243</v>
      </c>
      <c r="D349" s="48"/>
      <c r="E349" s="49"/>
      <c r="F349" s="49"/>
      <c r="G349" s="49"/>
      <c r="H349" s="48"/>
      <c r="I349" s="49"/>
      <c r="J349" s="48"/>
      <c r="K349" s="48"/>
      <c r="L349" s="48"/>
    </row>
    <row r="350" spans="1:12" ht="12.75">
      <c r="A350" s="119"/>
      <c r="B350" s="118">
        <v>1.101</v>
      </c>
      <c r="C350" s="121" t="s">
        <v>244</v>
      </c>
      <c r="D350" s="48"/>
      <c r="E350" s="49"/>
      <c r="F350" s="49"/>
      <c r="G350" s="49"/>
      <c r="H350" s="48"/>
      <c r="I350" s="49"/>
      <c r="J350" s="48"/>
      <c r="K350" s="48"/>
      <c r="L350" s="48"/>
    </row>
    <row r="351" spans="1:12" ht="25.5">
      <c r="A351" s="3"/>
      <c r="B351" s="102">
        <v>61</v>
      </c>
      <c r="C351" s="101" t="s">
        <v>230</v>
      </c>
      <c r="D351" s="48"/>
      <c r="E351" s="49"/>
      <c r="F351" s="49"/>
      <c r="G351" s="49"/>
      <c r="H351" s="48"/>
      <c r="I351" s="49"/>
      <c r="J351" s="48"/>
      <c r="K351" s="48"/>
      <c r="L351" s="48"/>
    </row>
    <row r="352" spans="1:12" ht="12.75">
      <c r="A352" s="3"/>
      <c r="B352" s="3">
        <v>68</v>
      </c>
      <c r="C352" s="101" t="s">
        <v>255</v>
      </c>
      <c r="D352" s="48"/>
      <c r="E352" s="49"/>
      <c r="F352" s="49"/>
      <c r="G352" s="49"/>
      <c r="H352" s="48"/>
      <c r="I352" s="49"/>
      <c r="J352" s="48"/>
      <c r="K352" s="48"/>
      <c r="L352" s="48"/>
    </row>
    <row r="353" spans="1:12" ht="12.75">
      <c r="A353" s="3"/>
      <c r="B353" s="102" t="s">
        <v>240</v>
      </c>
      <c r="C353" s="101" t="s">
        <v>160</v>
      </c>
      <c r="D353" s="49">
        <v>0</v>
      </c>
      <c r="E353" s="49">
        <v>0</v>
      </c>
      <c r="F353" s="49">
        <v>0</v>
      </c>
      <c r="G353" s="49">
        <v>0</v>
      </c>
      <c r="H353" s="49">
        <v>0</v>
      </c>
      <c r="I353" s="49">
        <v>0</v>
      </c>
      <c r="J353" s="48">
        <v>150000</v>
      </c>
      <c r="K353" s="49">
        <v>0</v>
      </c>
      <c r="L353" s="48">
        <f>SUM(J353:K353)</f>
        <v>150000</v>
      </c>
    </row>
    <row r="354" spans="1:12" ht="11.25" customHeight="1">
      <c r="A354" s="3" t="s">
        <v>16</v>
      </c>
      <c r="B354" s="118">
        <v>1.101</v>
      </c>
      <c r="C354" s="121" t="s">
        <v>244</v>
      </c>
      <c r="D354" s="52">
        <f aca="true" t="shared" si="72" ref="D354:L354">D353</f>
        <v>0</v>
      </c>
      <c r="E354" s="52">
        <f t="shared" si="72"/>
        <v>0</v>
      </c>
      <c r="F354" s="52">
        <f t="shared" si="72"/>
        <v>0</v>
      </c>
      <c r="G354" s="52">
        <f t="shared" si="72"/>
        <v>0</v>
      </c>
      <c r="H354" s="52">
        <f t="shared" si="72"/>
        <v>0</v>
      </c>
      <c r="I354" s="52">
        <f t="shared" si="72"/>
        <v>0</v>
      </c>
      <c r="J354" s="74">
        <f t="shared" si="72"/>
        <v>150000</v>
      </c>
      <c r="K354" s="52">
        <f t="shared" si="72"/>
        <v>0</v>
      </c>
      <c r="L354" s="74">
        <f t="shared" si="72"/>
        <v>150000</v>
      </c>
    </row>
    <row r="355" spans="1:12" ht="11.25" customHeight="1">
      <c r="A355" s="3" t="s">
        <v>16</v>
      </c>
      <c r="B355" s="122">
        <v>1</v>
      </c>
      <c r="C355" s="123" t="s">
        <v>243</v>
      </c>
      <c r="D355" s="52">
        <f aca="true" t="shared" si="73" ref="D355:L355">D354</f>
        <v>0</v>
      </c>
      <c r="E355" s="52">
        <f t="shared" si="73"/>
        <v>0</v>
      </c>
      <c r="F355" s="52">
        <f t="shared" si="73"/>
        <v>0</v>
      </c>
      <c r="G355" s="52">
        <f t="shared" si="73"/>
        <v>0</v>
      </c>
      <c r="H355" s="52">
        <f t="shared" si="73"/>
        <v>0</v>
      </c>
      <c r="I355" s="52">
        <f t="shared" si="73"/>
        <v>0</v>
      </c>
      <c r="J355" s="74">
        <f t="shared" si="73"/>
        <v>150000</v>
      </c>
      <c r="K355" s="52">
        <f t="shared" si="73"/>
        <v>0</v>
      </c>
      <c r="L355" s="74">
        <f t="shared" si="73"/>
        <v>150000</v>
      </c>
    </row>
    <row r="356" spans="1:12" ht="28.5" customHeight="1">
      <c r="A356" s="3" t="s">
        <v>16</v>
      </c>
      <c r="B356" s="120">
        <v>4215</v>
      </c>
      <c r="C356" s="121" t="s">
        <v>242</v>
      </c>
      <c r="D356" s="52">
        <f aca="true" t="shared" si="74" ref="D356:L356">D354</f>
        <v>0</v>
      </c>
      <c r="E356" s="52">
        <f t="shared" si="74"/>
        <v>0</v>
      </c>
      <c r="F356" s="52">
        <f t="shared" si="74"/>
        <v>0</v>
      </c>
      <c r="G356" s="52">
        <f t="shared" si="74"/>
        <v>0</v>
      </c>
      <c r="H356" s="52">
        <f t="shared" si="74"/>
        <v>0</v>
      </c>
      <c r="I356" s="52">
        <f t="shared" si="74"/>
        <v>0</v>
      </c>
      <c r="J356" s="74">
        <f t="shared" si="74"/>
        <v>150000</v>
      </c>
      <c r="K356" s="52">
        <f t="shared" si="74"/>
        <v>0</v>
      </c>
      <c r="L356" s="74">
        <f t="shared" si="74"/>
        <v>150000</v>
      </c>
    </row>
    <row r="357" spans="1:12" ht="11.25" customHeight="1">
      <c r="A357" s="3"/>
      <c r="B357" s="65"/>
      <c r="C357" s="99"/>
      <c r="D357" s="48"/>
      <c r="E357" s="49"/>
      <c r="F357" s="49"/>
      <c r="G357" s="49"/>
      <c r="H357" s="48"/>
      <c r="I357" s="49"/>
      <c r="J357" s="48"/>
      <c r="K357" s="48"/>
      <c r="L357" s="48"/>
    </row>
    <row r="358" spans="1:12" ht="12.75">
      <c r="A358" s="112" t="s">
        <v>18</v>
      </c>
      <c r="B358" s="113">
        <v>5054</v>
      </c>
      <c r="C358" s="114" t="s">
        <v>235</v>
      </c>
      <c r="D358" s="48"/>
      <c r="E358" s="49"/>
      <c r="F358" s="49"/>
      <c r="G358" s="49"/>
      <c r="H358" s="48"/>
      <c r="I358" s="49"/>
      <c r="J358" s="48"/>
      <c r="K358" s="48"/>
      <c r="L358" s="48"/>
    </row>
    <row r="359" spans="1:12" ht="12.75">
      <c r="A359" s="115"/>
      <c r="B359" s="116">
        <v>4</v>
      </c>
      <c r="C359" s="117" t="s">
        <v>236</v>
      </c>
      <c r="D359" s="48"/>
      <c r="E359" s="49"/>
      <c r="F359" s="49"/>
      <c r="G359" s="49"/>
      <c r="H359" s="48"/>
      <c r="I359" s="49"/>
      <c r="J359" s="48"/>
      <c r="K359" s="48"/>
      <c r="L359" s="48"/>
    </row>
    <row r="360" spans="1:12" ht="12.75">
      <c r="A360" s="115"/>
      <c r="B360" s="118">
        <v>4.101</v>
      </c>
      <c r="C360" s="114" t="s">
        <v>238</v>
      </c>
      <c r="D360" s="48"/>
      <c r="E360" s="49"/>
      <c r="F360" s="49"/>
      <c r="G360" s="49"/>
      <c r="H360" s="48"/>
      <c r="I360" s="49"/>
      <c r="J360" s="48"/>
      <c r="K360" s="48"/>
      <c r="L360" s="48"/>
    </row>
    <row r="361" spans="1:12" ht="25.5">
      <c r="A361" s="115"/>
      <c r="B361" s="102">
        <v>61</v>
      </c>
      <c r="C361" s="101" t="s">
        <v>230</v>
      </c>
      <c r="D361" s="48"/>
      <c r="E361" s="49"/>
      <c r="F361" s="49"/>
      <c r="G361" s="49"/>
      <c r="H361" s="48"/>
      <c r="I361" s="49"/>
      <c r="J361" s="48"/>
      <c r="K361" s="48"/>
      <c r="L361" s="48"/>
    </row>
    <row r="362" spans="1:12" ht="12.75">
      <c r="A362" s="115"/>
      <c r="B362" s="102">
        <v>69</v>
      </c>
      <c r="C362" s="101" t="s">
        <v>239</v>
      </c>
      <c r="D362" s="48"/>
      <c r="E362" s="49"/>
      <c r="F362" s="49"/>
      <c r="G362" s="49"/>
      <c r="H362" s="48"/>
      <c r="I362" s="49"/>
      <c r="J362" s="48"/>
      <c r="K362" s="48"/>
      <c r="L362" s="48"/>
    </row>
    <row r="363" spans="1:12" ht="12.75">
      <c r="A363" s="115"/>
      <c r="B363" s="102" t="s">
        <v>245</v>
      </c>
      <c r="C363" s="101" t="s">
        <v>160</v>
      </c>
      <c r="D363" s="49">
        <v>0</v>
      </c>
      <c r="E363" s="49">
        <v>0</v>
      </c>
      <c r="F363" s="49">
        <v>0</v>
      </c>
      <c r="G363" s="49">
        <v>0</v>
      </c>
      <c r="H363" s="49">
        <v>0</v>
      </c>
      <c r="I363" s="49">
        <v>0</v>
      </c>
      <c r="J363" s="48">
        <v>1000</v>
      </c>
      <c r="K363" s="49">
        <v>0</v>
      </c>
      <c r="L363" s="48">
        <f>SUM(J363:K363)</f>
        <v>1000</v>
      </c>
    </row>
    <row r="364" spans="1:12" ht="25.5">
      <c r="A364" s="115" t="s">
        <v>16</v>
      </c>
      <c r="B364" s="102">
        <v>61</v>
      </c>
      <c r="C364" s="101" t="s">
        <v>230</v>
      </c>
      <c r="D364" s="52">
        <f aca="true" t="shared" si="75" ref="D364:L364">D363</f>
        <v>0</v>
      </c>
      <c r="E364" s="52">
        <f t="shared" si="75"/>
        <v>0</v>
      </c>
      <c r="F364" s="52">
        <f t="shared" si="75"/>
        <v>0</v>
      </c>
      <c r="G364" s="52">
        <f t="shared" si="75"/>
        <v>0</v>
      </c>
      <c r="H364" s="52">
        <f t="shared" si="75"/>
        <v>0</v>
      </c>
      <c r="I364" s="52">
        <f t="shared" si="75"/>
        <v>0</v>
      </c>
      <c r="J364" s="74">
        <f t="shared" si="75"/>
        <v>1000</v>
      </c>
      <c r="K364" s="52">
        <f t="shared" si="75"/>
        <v>0</v>
      </c>
      <c r="L364" s="74">
        <f t="shared" si="75"/>
        <v>1000</v>
      </c>
    </row>
    <row r="365" spans="1:12" ht="12.75">
      <c r="A365" s="115" t="s">
        <v>16</v>
      </c>
      <c r="B365" s="118">
        <v>4.101</v>
      </c>
      <c r="C365" s="114" t="s">
        <v>238</v>
      </c>
      <c r="D365" s="52">
        <f aca="true" t="shared" si="76" ref="D365:L365">D363</f>
        <v>0</v>
      </c>
      <c r="E365" s="52">
        <f t="shared" si="76"/>
        <v>0</v>
      </c>
      <c r="F365" s="52">
        <f t="shared" si="76"/>
        <v>0</v>
      </c>
      <c r="G365" s="52">
        <f t="shared" si="76"/>
        <v>0</v>
      </c>
      <c r="H365" s="52">
        <f t="shared" si="76"/>
        <v>0</v>
      </c>
      <c r="I365" s="52">
        <f t="shared" si="76"/>
        <v>0</v>
      </c>
      <c r="J365" s="74">
        <f t="shared" si="76"/>
        <v>1000</v>
      </c>
      <c r="K365" s="52">
        <f t="shared" si="76"/>
        <v>0</v>
      </c>
      <c r="L365" s="74">
        <f t="shared" si="76"/>
        <v>1000</v>
      </c>
    </row>
    <row r="366" spans="1:12" ht="12.75">
      <c r="A366" s="115"/>
      <c r="B366" s="118"/>
      <c r="C366" s="114"/>
      <c r="D366" s="48"/>
      <c r="E366" s="49"/>
      <c r="F366" s="49"/>
      <c r="G366" s="49"/>
      <c r="H366" s="48"/>
      <c r="I366" s="49"/>
      <c r="J366" s="48"/>
      <c r="K366" s="48"/>
      <c r="L366" s="48"/>
    </row>
    <row r="367" spans="1:12" ht="12.75">
      <c r="A367" s="3"/>
      <c r="B367" s="118">
        <v>4.337</v>
      </c>
      <c r="C367" s="114" t="s">
        <v>237</v>
      </c>
      <c r="D367" s="48"/>
      <c r="E367" s="49"/>
      <c r="F367" s="49"/>
      <c r="G367" s="49"/>
      <c r="H367" s="48"/>
      <c r="I367" s="49"/>
      <c r="J367" s="48"/>
      <c r="K367" s="48"/>
      <c r="L367" s="48"/>
    </row>
    <row r="368" spans="1:12" ht="25.5">
      <c r="A368" s="3"/>
      <c r="B368" s="102">
        <v>61</v>
      </c>
      <c r="C368" s="101" t="s">
        <v>230</v>
      </c>
      <c r="D368" s="48"/>
      <c r="E368" s="49"/>
      <c r="F368" s="49"/>
      <c r="G368" s="49"/>
      <c r="H368" s="48"/>
      <c r="I368" s="49"/>
      <c r="J368" s="48"/>
      <c r="K368" s="48"/>
      <c r="L368" s="48"/>
    </row>
    <row r="369" spans="1:12" ht="12.75">
      <c r="A369" s="3"/>
      <c r="B369" s="102">
        <v>70</v>
      </c>
      <c r="C369" s="101" t="s">
        <v>241</v>
      </c>
      <c r="D369" s="48"/>
      <c r="E369" s="49"/>
      <c r="F369" s="49"/>
      <c r="G369" s="49"/>
      <c r="H369" s="48"/>
      <c r="I369" s="49"/>
      <c r="J369" s="48"/>
      <c r="K369" s="48"/>
      <c r="L369" s="48"/>
    </row>
    <row r="370" spans="1:12" ht="12.75">
      <c r="A370" s="3"/>
      <c r="B370" s="102" t="s">
        <v>246</v>
      </c>
      <c r="C370" s="101" t="s">
        <v>160</v>
      </c>
      <c r="D370" s="49">
        <v>0</v>
      </c>
      <c r="E370" s="49">
        <v>0</v>
      </c>
      <c r="F370" s="49">
        <v>0</v>
      </c>
      <c r="G370" s="49">
        <v>0</v>
      </c>
      <c r="H370" s="49">
        <v>0</v>
      </c>
      <c r="I370" s="49">
        <v>0</v>
      </c>
      <c r="J370" s="48">
        <v>649000</v>
      </c>
      <c r="K370" s="49">
        <v>0</v>
      </c>
      <c r="L370" s="48">
        <f>SUM(J370:K370)</f>
        <v>649000</v>
      </c>
    </row>
    <row r="371" spans="1:12" ht="25.5">
      <c r="A371" s="3" t="s">
        <v>16</v>
      </c>
      <c r="B371" s="102">
        <v>61</v>
      </c>
      <c r="C371" s="101" t="s">
        <v>230</v>
      </c>
      <c r="D371" s="52">
        <f aca="true" t="shared" si="77" ref="D371:L371">D370</f>
        <v>0</v>
      </c>
      <c r="E371" s="52">
        <f t="shared" si="77"/>
        <v>0</v>
      </c>
      <c r="F371" s="52">
        <f t="shared" si="77"/>
        <v>0</v>
      </c>
      <c r="G371" s="52">
        <f t="shared" si="77"/>
        <v>0</v>
      </c>
      <c r="H371" s="52">
        <f t="shared" si="77"/>
        <v>0</v>
      </c>
      <c r="I371" s="52">
        <f t="shared" si="77"/>
        <v>0</v>
      </c>
      <c r="J371" s="74">
        <f t="shared" si="77"/>
        <v>649000</v>
      </c>
      <c r="K371" s="52">
        <f t="shared" si="77"/>
        <v>0</v>
      </c>
      <c r="L371" s="74">
        <f t="shared" si="77"/>
        <v>649000</v>
      </c>
    </row>
    <row r="372" spans="1:12" ht="12.75">
      <c r="A372" s="3" t="s">
        <v>16</v>
      </c>
      <c r="B372" s="118">
        <v>4.337</v>
      </c>
      <c r="C372" s="114" t="s">
        <v>237</v>
      </c>
      <c r="D372" s="52">
        <f aca="true" t="shared" si="78" ref="D372:L372">D370</f>
        <v>0</v>
      </c>
      <c r="E372" s="52">
        <f t="shared" si="78"/>
        <v>0</v>
      </c>
      <c r="F372" s="52">
        <f t="shared" si="78"/>
        <v>0</v>
      </c>
      <c r="G372" s="52">
        <f t="shared" si="78"/>
        <v>0</v>
      </c>
      <c r="H372" s="52">
        <f t="shared" si="78"/>
        <v>0</v>
      </c>
      <c r="I372" s="52">
        <f t="shared" si="78"/>
        <v>0</v>
      </c>
      <c r="J372" s="74">
        <f t="shared" si="78"/>
        <v>649000</v>
      </c>
      <c r="K372" s="52">
        <f t="shared" si="78"/>
        <v>0</v>
      </c>
      <c r="L372" s="74">
        <f t="shared" si="78"/>
        <v>649000</v>
      </c>
    </row>
    <row r="373" spans="1:12" ht="12.75">
      <c r="A373" s="3" t="s">
        <v>16</v>
      </c>
      <c r="B373" s="157">
        <v>4</v>
      </c>
      <c r="C373" s="158" t="s">
        <v>236</v>
      </c>
      <c r="D373" s="52">
        <f aca="true" t="shared" si="79" ref="D373:L373">D372+D365</f>
        <v>0</v>
      </c>
      <c r="E373" s="52">
        <f t="shared" si="79"/>
        <v>0</v>
      </c>
      <c r="F373" s="52">
        <f t="shared" si="79"/>
        <v>0</v>
      </c>
      <c r="G373" s="52">
        <f t="shared" si="79"/>
        <v>0</v>
      </c>
      <c r="H373" s="52">
        <f t="shared" si="79"/>
        <v>0</v>
      </c>
      <c r="I373" s="52">
        <f t="shared" si="79"/>
        <v>0</v>
      </c>
      <c r="J373" s="74">
        <f t="shared" si="79"/>
        <v>650000</v>
      </c>
      <c r="K373" s="52">
        <f t="shared" si="79"/>
        <v>0</v>
      </c>
      <c r="L373" s="74">
        <f t="shared" si="79"/>
        <v>650000</v>
      </c>
    </row>
    <row r="374" spans="1:12" ht="12.75">
      <c r="A374" s="159" t="s">
        <v>16</v>
      </c>
      <c r="B374" s="160">
        <v>5054</v>
      </c>
      <c r="C374" s="161" t="s">
        <v>235</v>
      </c>
      <c r="D374" s="52">
        <f>D372+D365</f>
        <v>0</v>
      </c>
      <c r="E374" s="52">
        <f aca="true" t="shared" si="80" ref="E374:L374">E372+E365</f>
        <v>0</v>
      </c>
      <c r="F374" s="52">
        <f t="shared" si="80"/>
        <v>0</v>
      </c>
      <c r="G374" s="52">
        <f t="shared" si="80"/>
        <v>0</v>
      </c>
      <c r="H374" s="52">
        <f t="shared" si="80"/>
        <v>0</v>
      </c>
      <c r="I374" s="52">
        <f t="shared" si="80"/>
        <v>0</v>
      </c>
      <c r="J374" s="74">
        <f t="shared" si="80"/>
        <v>650000</v>
      </c>
      <c r="K374" s="52">
        <f t="shared" si="80"/>
        <v>0</v>
      </c>
      <c r="L374" s="74">
        <f t="shared" si="80"/>
        <v>650000</v>
      </c>
    </row>
    <row r="375" spans="1:12" ht="12.75">
      <c r="A375" s="96" t="s">
        <v>16</v>
      </c>
      <c r="B375" s="104"/>
      <c r="C375" s="105" t="s">
        <v>135</v>
      </c>
      <c r="D375" s="74">
        <f aca="true" t="shared" si="81" ref="D375:L375">D346+D374+D356</f>
        <v>367755</v>
      </c>
      <c r="E375" s="52">
        <f t="shared" si="81"/>
        <v>0</v>
      </c>
      <c r="F375" s="52">
        <f t="shared" si="81"/>
        <v>0</v>
      </c>
      <c r="G375" s="52">
        <f t="shared" si="81"/>
        <v>0</v>
      </c>
      <c r="H375" s="74">
        <f t="shared" si="81"/>
        <v>37295</v>
      </c>
      <c r="I375" s="52">
        <f t="shared" si="81"/>
        <v>0</v>
      </c>
      <c r="J375" s="74">
        <f t="shared" si="81"/>
        <v>2171100</v>
      </c>
      <c r="K375" s="52">
        <f t="shared" si="81"/>
        <v>0</v>
      </c>
      <c r="L375" s="74">
        <f t="shared" si="81"/>
        <v>2171100</v>
      </c>
    </row>
    <row r="376" spans="1:12" ht="12.75">
      <c r="A376" s="96" t="s">
        <v>16</v>
      </c>
      <c r="B376" s="104"/>
      <c r="C376" s="105" t="s">
        <v>9</v>
      </c>
      <c r="D376" s="60">
        <f aca="true" t="shared" si="82" ref="D376:L376">D375+D325</f>
        <v>369835</v>
      </c>
      <c r="E376" s="60">
        <f t="shared" si="82"/>
        <v>474944</v>
      </c>
      <c r="F376" s="60">
        <f t="shared" si="82"/>
        <v>21886</v>
      </c>
      <c r="G376" s="60">
        <f t="shared" si="82"/>
        <v>679129</v>
      </c>
      <c r="H376" s="60">
        <f t="shared" si="82"/>
        <v>281402</v>
      </c>
      <c r="I376" s="60">
        <f t="shared" si="82"/>
        <v>4182796</v>
      </c>
      <c r="J376" s="60">
        <f t="shared" si="82"/>
        <v>3846227</v>
      </c>
      <c r="K376" s="60">
        <f t="shared" si="82"/>
        <v>1710190</v>
      </c>
      <c r="L376" s="60">
        <f t="shared" si="82"/>
        <v>5556417</v>
      </c>
    </row>
    <row r="377" spans="1:12" ht="12.75">
      <c r="A377" s="3"/>
      <c r="B377" s="65"/>
      <c r="C377" s="109"/>
      <c r="D377" s="12"/>
      <c r="E377" s="12"/>
      <c r="F377" s="47"/>
      <c r="G377" s="47"/>
      <c r="H377" s="47"/>
      <c r="I377" s="47"/>
      <c r="J377" s="47"/>
      <c r="K377" s="47"/>
      <c r="L377" s="47"/>
    </row>
    <row r="378" spans="1:12" ht="12.75" hidden="1">
      <c r="A378" s="7" t="s">
        <v>18</v>
      </c>
      <c r="B378" s="41">
        <v>2029</v>
      </c>
      <c r="C378" s="40" t="s">
        <v>2</v>
      </c>
      <c r="D378" s="12"/>
      <c r="E378" s="12"/>
      <c r="F378" s="47"/>
      <c r="G378" s="47"/>
      <c r="H378" s="47"/>
      <c r="I378" s="47"/>
      <c r="J378" s="47"/>
      <c r="K378" s="47"/>
      <c r="L378" s="47"/>
    </row>
    <row r="379" spans="1:12" ht="12.75" hidden="1">
      <c r="A379" s="3"/>
      <c r="B379" s="73">
        <v>0.911</v>
      </c>
      <c r="C379" s="99" t="s">
        <v>171</v>
      </c>
      <c r="D379" s="82">
        <v>0</v>
      </c>
      <c r="E379" s="82">
        <v>0</v>
      </c>
      <c r="F379" s="82">
        <v>0</v>
      </c>
      <c r="G379" s="49">
        <v>0</v>
      </c>
      <c r="H379" s="49">
        <v>0</v>
      </c>
      <c r="I379" s="49">
        <v>0</v>
      </c>
      <c r="J379" s="49">
        <v>0</v>
      </c>
      <c r="K379" s="49">
        <v>0</v>
      </c>
      <c r="L379" s="49">
        <v>0</v>
      </c>
    </row>
    <row r="380" spans="1:12" ht="12.75" hidden="1">
      <c r="A380" s="3"/>
      <c r="B380" s="131"/>
      <c r="C380" s="99"/>
      <c r="D380" s="49"/>
      <c r="E380" s="130"/>
      <c r="F380" s="49"/>
      <c r="G380" s="49"/>
      <c r="H380" s="49"/>
      <c r="I380" s="49"/>
      <c r="J380" s="49"/>
      <c r="K380" s="49"/>
      <c r="L380" s="49"/>
    </row>
    <row r="381" spans="1:12" ht="12.75" hidden="1">
      <c r="A381" s="3" t="s">
        <v>18</v>
      </c>
      <c r="B381" s="65">
        <v>2053</v>
      </c>
      <c r="C381" s="54" t="s">
        <v>5</v>
      </c>
      <c r="D381" s="56"/>
      <c r="E381" s="56"/>
      <c r="F381" s="47"/>
      <c r="G381" s="47"/>
      <c r="H381" s="47"/>
      <c r="I381" s="47"/>
      <c r="J381" s="49"/>
      <c r="K381" s="49"/>
      <c r="L381" s="49"/>
    </row>
    <row r="382" spans="1:12" ht="12.75" hidden="1">
      <c r="A382" s="3"/>
      <c r="B382" s="73">
        <v>0.911</v>
      </c>
      <c r="C382" s="99" t="s">
        <v>171</v>
      </c>
      <c r="D382" s="82">
        <v>0</v>
      </c>
      <c r="E382" s="82">
        <v>0</v>
      </c>
      <c r="F382" s="82">
        <v>0</v>
      </c>
      <c r="G382" s="49">
        <v>0</v>
      </c>
      <c r="H382" s="49">
        <v>0</v>
      </c>
      <c r="I382" s="49">
        <v>0</v>
      </c>
      <c r="J382" s="49">
        <v>0</v>
      </c>
      <c r="K382" s="49">
        <v>0</v>
      </c>
      <c r="L382" s="49">
        <v>0</v>
      </c>
    </row>
    <row r="383" spans="1:12" ht="12.75" hidden="1">
      <c r="A383" s="3"/>
      <c r="B383" s="73"/>
      <c r="C383" s="99"/>
      <c r="D383" s="82"/>
      <c r="E383" s="56"/>
      <c r="F383" s="82"/>
      <c r="G383" s="49"/>
      <c r="H383" s="49"/>
      <c r="I383" s="49"/>
      <c r="J383" s="49"/>
      <c r="K383" s="49"/>
      <c r="L383" s="49"/>
    </row>
    <row r="384" spans="1:12" ht="12.75" hidden="1">
      <c r="A384" s="3"/>
      <c r="B384" s="73"/>
      <c r="C384" s="99"/>
      <c r="D384" s="82"/>
      <c r="E384" s="56"/>
      <c r="F384" s="82"/>
      <c r="G384" s="49"/>
      <c r="H384" s="49"/>
      <c r="I384" s="49"/>
      <c r="J384" s="49"/>
      <c r="K384" s="49"/>
      <c r="L384" s="49"/>
    </row>
    <row r="385" spans="1:12" ht="25.5">
      <c r="A385" s="7" t="s">
        <v>18</v>
      </c>
      <c r="B385" s="65">
        <v>2245</v>
      </c>
      <c r="C385" s="54" t="s">
        <v>184</v>
      </c>
      <c r="D385" s="82"/>
      <c r="E385" s="56"/>
      <c r="F385" s="82"/>
      <c r="G385" s="49"/>
      <c r="H385" s="49"/>
      <c r="I385" s="49"/>
      <c r="J385" s="49"/>
      <c r="K385" s="49"/>
      <c r="L385" s="49"/>
    </row>
    <row r="386" spans="1:12" ht="12.75">
      <c r="A386" s="3"/>
      <c r="B386" s="73">
        <v>0.911</v>
      </c>
      <c r="C386" s="99" t="s">
        <v>171</v>
      </c>
      <c r="D386" s="82">
        <v>0</v>
      </c>
      <c r="E386" s="56">
        <f>4023</f>
        <v>4023</v>
      </c>
      <c r="F386" s="49">
        <v>0</v>
      </c>
      <c r="G386" s="49">
        <v>0</v>
      </c>
      <c r="H386" s="49">
        <v>0</v>
      </c>
      <c r="I386" s="49">
        <v>0</v>
      </c>
      <c r="J386" s="49">
        <v>0</v>
      </c>
      <c r="K386" s="49">
        <v>0</v>
      </c>
      <c r="L386" s="49">
        <v>0</v>
      </c>
    </row>
    <row r="387" spans="1:12" ht="12.75">
      <c r="A387" s="3"/>
      <c r="B387" s="73"/>
      <c r="C387" s="99"/>
      <c r="D387" s="82"/>
      <c r="E387" s="56"/>
      <c r="F387" s="47"/>
      <c r="G387" s="47"/>
      <c r="H387" s="47"/>
      <c r="I387" s="47"/>
      <c r="J387" s="49"/>
      <c r="K387" s="49"/>
      <c r="L387" s="49"/>
    </row>
    <row r="388" spans="1:12" ht="12.75">
      <c r="A388" s="3"/>
      <c r="B388" s="85">
        <v>3451</v>
      </c>
      <c r="C388" s="86" t="s">
        <v>144</v>
      </c>
      <c r="D388" s="82"/>
      <c r="E388" s="56"/>
      <c r="F388" s="47"/>
      <c r="G388" s="47"/>
      <c r="H388" s="47"/>
      <c r="I388" s="47"/>
      <c r="J388" s="49"/>
      <c r="K388" s="49"/>
      <c r="L388" s="49"/>
    </row>
    <row r="389" spans="1:12" ht="12.75">
      <c r="A389" s="3"/>
      <c r="B389" s="73">
        <v>0.911</v>
      </c>
      <c r="C389" s="99" t="s">
        <v>171</v>
      </c>
      <c r="D389" s="82">
        <v>0</v>
      </c>
      <c r="E389" s="56">
        <v>1</v>
      </c>
      <c r="F389" s="82">
        <v>0</v>
      </c>
      <c r="G389" s="82">
        <v>0</v>
      </c>
      <c r="H389" s="82">
        <v>0</v>
      </c>
      <c r="I389" s="82">
        <v>0</v>
      </c>
      <c r="J389" s="49">
        <v>0</v>
      </c>
      <c r="K389" s="49">
        <v>0</v>
      </c>
      <c r="L389" s="49">
        <v>0</v>
      </c>
    </row>
    <row r="390" spans="1:12" ht="12.75">
      <c r="A390" s="3"/>
      <c r="B390" s="73"/>
      <c r="C390" s="99"/>
      <c r="D390" s="82"/>
      <c r="E390" s="56"/>
      <c r="F390" s="47"/>
      <c r="G390" s="47"/>
      <c r="H390" s="47"/>
      <c r="I390" s="47"/>
      <c r="J390" s="47"/>
      <c r="K390" s="47"/>
      <c r="L390" s="47"/>
    </row>
    <row r="391" spans="1:12" ht="32.25" customHeight="1">
      <c r="A391" s="7" t="s">
        <v>168</v>
      </c>
      <c r="B391" s="166" t="s">
        <v>214</v>
      </c>
      <c r="C391" s="167"/>
      <c r="D391" s="167"/>
      <c r="E391" s="167"/>
      <c r="F391" s="167"/>
      <c r="G391" s="167"/>
      <c r="H391" s="167"/>
      <c r="I391" s="167"/>
      <c r="J391" s="167"/>
      <c r="K391" s="167"/>
      <c r="L391" s="167"/>
    </row>
    <row r="392" spans="1:12" ht="25.5" customHeight="1">
      <c r="A392" s="3"/>
      <c r="B392" s="168" t="s">
        <v>256</v>
      </c>
      <c r="C392" s="168"/>
      <c r="D392" s="49">
        <v>0</v>
      </c>
      <c r="E392" s="55">
        <v>177587</v>
      </c>
      <c r="F392" s="49">
        <v>0</v>
      </c>
      <c r="G392" s="55">
        <f>G247</f>
        <v>238900</v>
      </c>
      <c r="H392" s="49">
        <v>0</v>
      </c>
      <c r="I392" s="55">
        <f>I247</f>
        <v>1609408</v>
      </c>
      <c r="J392" s="49">
        <f>J247</f>
        <v>0</v>
      </c>
      <c r="K392" s="55">
        <f>K247</f>
        <v>1207502</v>
      </c>
      <c r="L392" s="55">
        <f>L247</f>
        <v>1207502</v>
      </c>
    </row>
    <row r="393" spans="1:12" ht="12.75">
      <c r="A393" s="57"/>
      <c r="B393" s="57"/>
      <c r="C393" s="106"/>
      <c r="D393" s="107"/>
      <c r="E393" s="107"/>
      <c r="F393" s="62"/>
      <c r="G393" s="62"/>
      <c r="H393" s="108"/>
      <c r="I393" s="62"/>
      <c r="J393" s="108"/>
      <c r="K393" s="62"/>
      <c r="L393" s="62"/>
    </row>
  </sheetData>
  <sheetProtection/>
  <autoFilter ref="A26:L379"/>
  <mergeCells count="12">
    <mergeCell ref="B391:L391"/>
    <mergeCell ref="B392:C392"/>
    <mergeCell ref="A1:L1"/>
    <mergeCell ref="A2:L2"/>
    <mergeCell ref="J25:L25"/>
    <mergeCell ref="D25:E25"/>
    <mergeCell ref="F25:G25"/>
    <mergeCell ref="J24:L24"/>
    <mergeCell ref="H25:I25"/>
    <mergeCell ref="D24:E24"/>
    <mergeCell ref="F24:G24"/>
    <mergeCell ref="H24:I24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90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2012-06-21T12:02:04Z</cp:lastPrinted>
  <dcterms:created xsi:type="dcterms:W3CDTF">2004-06-02T16:20:15Z</dcterms:created>
  <dcterms:modified xsi:type="dcterms:W3CDTF">2012-06-23T10:03:54Z</dcterms:modified>
  <cp:category/>
  <cp:version/>
  <cp:contentType/>
  <cp:contentStatus/>
</cp:coreProperties>
</file>